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DS dang ky" sheetId="1" r:id="rId1"/>
    <sheet name="QH-2020-E" sheetId="2" r:id="rId2"/>
  </sheets>
  <definedNames/>
  <calcPr fullCalcOnLoad="1"/>
</workbook>
</file>

<file path=xl/sharedStrings.xml><?xml version="1.0" encoding="utf-8"?>
<sst xmlns="http://schemas.openxmlformats.org/spreadsheetml/2006/main" count="2179" uniqueCount="665">
  <si>
    <t>STT</t>
  </si>
  <si>
    <t>Mã HV</t>
  </si>
  <si>
    <t>Họ tên</t>
  </si>
  <si>
    <t>Ngày sinh</t>
  </si>
  <si>
    <t>Giới tính</t>
  </si>
  <si>
    <t>Mobile</t>
  </si>
  <si>
    <t>Khóa</t>
  </si>
  <si>
    <t>Ngành</t>
  </si>
  <si>
    <t>Lớp</t>
  </si>
  <si>
    <t>Mã CTĐT</t>
  </si>
  <si>
    <t>1 </t>
  </si>
  <si>
    <t>Đặng Quốc Thắng</t>
  </si>
  <si>
    <t>Nam</t>
  </si>
  <si>
    <t>QH-2020-E</t>
  </si>
  <si>
    <t>Chính sách công và phát triển</t>
  </si>
  <si>
    <t>QH-2020-E.CH CSC&amp;PT1</t>
  </si>
  <si>
    <t>20S CSCVPT 2019 UD</t>
  </si>
  <si>
    <t>2 </t>
  </si>
  <si>
    <t>Lê Thủy Tiên</t>
  </si>
  <si>
    <t>Nữ</t>
  </si>
  <si>
    <t>3 </t>
  </si>
  <si>
    <t>Bùi Thị Vân</t>
  </si>
  <si>
    <t>4 </t>
  </si>
  <si>
    <t>Vũ Linh Chi</t>
  </si>
  <si>
    <t>QH-2020-E.CH CSC&amp;PT2</t>
  </si>
  <si>
    <t>5 </t>
  </si>
  <si>
    <t>Lưu Minh Khôi</t>
  </si>
  <si>
    <t>6 </t>
  </si>
  <si>
    <t>Lương Thị Quỳnh Anh</t>
  </si>
  <si>
    <t>Kế toán</t>
  </si>
  <si>
    <t>QH-2020-E.CH KẾ TOÁN1</t>
  </si>
  <si>
    <t>20S KT 2019 UD</t>
  </si>
  <si>
    <t>7 </t>
  </si>
  <si>
    <t>Nguyễn Thu Hằng</t>
  </si>
  <si>
    <t>8 </t>
  </si>
  <si>
    <t>Đỗ Trần Trung Kiên</t>
  </si>
  <si>
    <t>9 </t>
  </si>
  <si>
    <t>Vũ Thị Lệ</t>
  </si>
  <si>
    <t>10 </t>
  </si>
  <si>
    <t>Đinh Thị Mai Linh</t>
  </si>
  <si>
    <t>11 </t>
  </si>
  <si>
    <t>Đỗ Khánh Linh</t>
  </si>
  <si>
    <t>12 </t>
  </si>
  <si>
    <t>Lường Thị Linh</t>
  </si>
  <si>
    <t>13 </t>
  </si>
  <si>
    <t>Nguyễn Thị Thu</t>
  </si>
  <si>
    <t>14 </t>
  </si>
  <si>
    <t>Ngô Anh Tuấn</t>
  </si>
  <si>
    <t>15 </t>
  </si>
  <si>
    <t>Nguyễn Thị Tuất</t>
  </si>
  <si>
    <t>16 </t>
  </si>
  <si>
    <t>Lưu Thị Xuân</t>
  </si>
  <si>
    <t>17 </t>
  </si>
  <si>
    <t>Trần Thanh Xuân</t>
  </si>
  <si>
    <t>18 </t>
  </si>
  <si>
    <t>Nguyễn Hoàng Yến</t>
  </si>
  <si>
    <t>19 </t>
  </si>
  <si>
    <t>Bùi Xuân Cường</t>
  </si>
  <si>
    <t>QH-2020-E.CH KẾ TOÁN2</t>
  </si>
  <si>
    <t>20 </t>
  </si>
  <si>
    <t>Hoàng Thị Doãn</t>
  </si>
  <si>
    <t>21 </t>
  </si>
  <si>
    <t>Vũ Thị Thùy Dương</t>
  </si>
  <si>
    <t>22 </t>
  </si>
  <si>
    <t>Trần Thị Thu Hà</t>
  </si>
  <si>
    <t>23 </t>
  </si>
  <si>
    <t>Đỗ Thúy Hạnh</t>
  </si>
  <si>
    <t>24 </t>
  </si>
  <si>
    <t>Trần Thị Thu Huệ</t>
  </si>
  <si>
    <t>25 </t>
  </si>
  <si>
    <t>Nguyễn Thu Hương</t>
  </si>
  <si>
    <t>26 </t>
  </si>
  <si>
    <t>Trần Thị Thu Hường</t>
  </si>
  <si>
    <t>27 </t>
  </si>
  <si>
    <t>Trần Thị Khuyên</t>
  </si>
  <si>
    <t>28 </t>
  </si>
  <si>
    <t>Vũ Thị Thu Phương</t>
  </si>
  <si>
    <t>29 </t>
  </si>
  <si>
    <t>Vương Thị Phượng</t>
  </si>
  <si>
    <t>30 </t>
  </si>
  <si>
    <t>Đào Hiền Thanh</t>
  </si>
  <si>
    <t>31 </t>
  </si>
  <si>
    <t>Nguyễn Thị Phương Thanh</t>
  </si>
  <si>
    <t>32 </t>
  </si>
  <si>
    <t>Nguyễn Thị Thúy</t>
  </si>
  <si>
    <t>33 </t>
  </si>
  <si>
    <t>Vũ Thị Thúy</t>
  </si>
  <si>
    <t>34 </t>
  </si>
  <si>
    <t>Đinh Thị Thanh Trang</t>
  </si>
  <si>
    <t>35 </t>
  </si>
  <si>
    <t>Phạm Thị Yến</t>
  </si>
  <si>
    <t>36 </t>
  </si>
  <si>
    <t>Nguyễn Thị Hiên</t>
  </si>
  <si>
    <t>Kinh tế chính trị</t>
  </si>
  <si>
    <t>QH-2020-E.CH KTCT</t>
  </si>
  <si>
    <t>20S KTCT 2019 UD</t>
  </si>
  <si>
    <t>37 </t>
  </si>
  <si>
    <t>Nguyễn Văn Huy</t>
  </si>
  <si>
    <t>38 </t>
  </si>
  <si>
    <t>Trần Xuân Kiều</t>
  </si>
  <si>
    <t>39 </t>
  </si>
  <si>
    <t>Đinh Thị Thùy Linh</t>
  </si>
  <si>
    <t>40 </t>
  </si>
  <si>
    <t>Nguyễn Thị Minh Nga</t>
  </si>
  <si>
    <t>41 </t>
  </si>
  <si>
    <t>Trần Thị Thương</t>
  </si>
  <si>
    <t>42 </t>
  </si>
  <si>
    <t>Đoàn Đình Tuyến</t>
  </si>
  <si>
    <t>43 </t>
  </si>
  <si>
    <t>Nguyễn Văn Chương</t>
  </si>
  <si>
    <t>Kinh tế quốc tế</t>
  </si>
  <si>
    <t>QH-2020-E.CH KTQT1</t>
  </si>
  <si>
    <t>20S KTQT 2019 UD</t>
  </si>
  <si>
    <t>44 </t>
  </si>
  <si>
    <t>Vũ Lê Bảo Dung</t>
  </si>
  <si>
    <t>45 </t>
  </si>
  <si>
    <t>Hà Tuấn Dũng</t>
  </si>
  <si>
    <t>46 </t>
  </si>
  <si>
    <t>Lưu Thị Phương Thảo</t>
  </si>
  <si>
    <t>47 </t>
  </si>
  <si>
    <t>Đặng Thị Kiều Trang</t>
  </si>
  <si>
    <t>48 </t>
  </si>
  <si>
    <t>Nguyễn Thị Huyền Trang</t>
  </si>
  <si>
    <t>49 </t>
  </si>
  <si>
    <t>Lê Đức Anh</t>
  </si>
  <si>
    <t>QH-2020-E.CH KTQT2</t>
  </si>
  <si>
    <t>50 </t>
  </si>
  <si>
    <t>Nguyễn Quỳnh Anh</t>
  </si>
  <si>
    <t>51 </t>
  </si>
  <si>
    <t>Nguyễn Thị Quỳnh Anh</t>
  </si>
  <si>
    <t>52 </t>
  </si>
  <si>
    <t>Cao Văn Công</t>
  </si>
  <si>
    <t>53 </t>
  </si>
  <si>
    <t>Trần Thị Định</t>
  </si>
  <si>
    <t>54 </t>
  </si>
  <si>
    <t>Nguyễn Minh Hoa</t>
  </si>
  <si>
    <t>55 </t>
  </si>
  <si>
    <t>Nguyễn Thị Thủy Hoàn</t>
  </si>
  <si>
    <t>56 </t>
  </si>
  <si>
    <t>Nguyễn Văn Kiên</t>
  </si>
  <si>
    <t>57 </t>
  </si>
  <si>
    <t>Đào Thị Loan</t>
  </si>
  <si>
    <t>58 </t>
  </si>
  <si>
    <t>Nguyễn Thị Thu Thủy</t>
  </si>
  <si>
    <t>59 </t>
  </si>
  <si>
    <t>Cao Ngọc Anh</t>
  </si>
  <si>
    <t>Quản lý kinh tế</t>
  </si>
  <si>
    <t>QH-2020-E.CH QLKT1</t>
  </si>
  <si>
    <t>20S QLKT 2019 UD</t>
  </si>
  <si>
    <t>60 </t>
  </si>
  <si>
    <t>Phạm Tuấn Anh</t>
  </si>
  <si>
    <t>61 </t>
  </si>
  <si>
    <t>Trần Hải Anh</t>
  </si>
  <si>
    <t>62 </t>
  </si>
  <si>
    <t>Nguyễn Hữu Chí</t>
  </si>
  <si>
    <t>63 </t>
  </si>
  <si>
    <t>Trần Anh Chung</t>
  </si>
  <si>
    <t>64 </t>
  </si>
  <si>
    <t>Bùi Thị Chuyên</t>
  </si>
  <si>
    <t>65 </t>
  </si>
  <si>
    <t>Phạm Thị Thùy Dương</t>
  </si>
  <si>
    <t>66 </t>
  </si>
  <si>
    <t>Vũ Tiến Đồng</t>
  </si>
  <si>
    <t>67 </t>
  </si>
  <si>
    <t>Đồng Bá Đức</t>
  </si>
  <si>
    <t>68 </t>
  </si>
  <si>
    <t>Trần Công Giang</t>
  </si>
  <si>
    <t>69 </t>
  </si>
  <si>
    <t>Trịnh Thị Bích Hạnh</t>
  </si>
  <si>
    <t>70 </t>
  </si>
  <si>
    <t>Phạm Văn Hiếu</t>
  </si>
  <si>
    <t>71 </t>
  </si>
  <si>
    <t>Nguyễn Thị Hoa</t>
  </si>
  <si>
    <t>72 </t>
  </si>
  <si>
    <t>Trần Minh Hoàng</t>
  </si>
  <si>
    <t>73 </t>
  </si>
  <si>
    <t>Vũ Đức Hoàng</t>
  </si>
  <si>
    <t>74 </t>
  </si>
  <si>
    <t>Nguyễn Thị Hòa</t>
  </si>
  <si>
    <t>75 </t>
  </si>
  <si>
    <t>Trần Đức Huy</t>
  </si>
  <si>
    <t>76 </t>
  </si>
  <si>
    <t>Đỗ Thị Ngọc Huyền</t>
  </si>
  <si>
    <t>77 </t>
  </si>
  <si>
    <t>Phạm Thái Hưng</t>
  </si>
  <si>
    <t>78 </t>
  </si>
  <si>
    <t>Trần Nam Hưng</t>
  </si>
  <si>
    <t>79 </t>
  </si>
  <si>
    <t>Vũ Duy Khánh</t>
  </si>
  <si>
    <t>80 </t>
  </si>
  <si>
    <t>Trần Thị Ngọc Lan</t>
  </si>
  <si>
    <t>81 </t>
  </si>
  <si>
    <t>Trương Thùy Linh</t>
  </si>
  <si>
    <t>82 </t>
  </si>
  <si>
    <t>Vũ Thị Quỳnh Nga</t>
  </si>
  <si>
    <t>83 </t>
  </si>
  <si>
    <t>Nguyễn Thị Nguyên</t>
  </si>
  <si>
    <t>84 </t>
  </si>
  <si>
    <t>Nguyễn Thị Ánh Nguyệt</t>
  </si>
  <si>
    <t>85 </t>
  </si>
  <si>
    <t>Hoàng Minh Phú</t>
  </si>
  <si>
    <t>86 </t>
  </si>
  <si>
    <t>Nguyễn Mai Phương</t>
  </si>
  <si>
    <t>87 </t>
  </si>
  <si>
    <t>Nguyễn Thị Thoa</t>
  </si>
  <si>
    <t>88 </t>
  </si>
  <si>
    <t>Hoàng Thị Minh Thu</t>
  </si>
  <si>
    <t>89 </t>
  </si>
  <si>
    <t>Lương Hiền Thúy</t>
  </si>
  <si>
    <t>90 </t>
  </si>
  <si>
    <t>Lê Anh Tiến</t>
  </si>
  <si>
    <t>91 </t>
  </si>
  <si>
    <t>Lê Anh Tuấn</t>
  </si>
  <si>
    <t>92 </t>
  </si>
  <si>
    <t>Nguyễn Thị Thu Vân</t>
  </si>
  <si>
    <t>93 </t>
  </si>
  <si>
    <t>Dương Tuấn Vinh</t>
  </si>
  <si>
    <t>94 </t>
  </si>
  <si>
    <t>Đỗ Thị Nguyệt Anh</t>
  </si>
  <si>
    <t>QH-2020-E.CH QLKT2</t>
  </si>
  <si>
    <t>95 </t>
  </si>
  <si>
    <t>Trần Ngọc Anh</t>
  </si>
  <si>
    <t>96 </t>
  </si>
  <si>
    <t>Lý Anh Ba</t>
  </si>
  <si>
    <t>97 </t>
  </si>
  <si>
    <t>Hoàng Chính Công</t>
  </si>
  <si>
    <t>98 </t>
  </si>
  <si>
    <t>Hoàng Đức Diện</t>
  </si>
  <si>
    <t>99 </t>
  </si>
  <si>
    <t>Bùi Ngọc Diệp</t>
  </si>
  <si>
    <t>100 </t>
  </si>
  <si>
    <t>Nguyễn Mạnh Dũng</t>
  </si>
  <si>
    <t>101 </t>
  </si>
  <si>
    <t>Lâm Ngọc Dương</t>
  </si>
  <si>
    <t>102 </t>
  </si>
  <si>
    <t>Lê Tuấn Đạt</t>
  </si>
  <si>
    <t>103 </t>
  </si>
  <si>
    <t>Nguyễn Hà Giang</t>
  </si>
  <si>
    <t>104 </t>
  </si>
  <si>
    <t>Trương Trọng Hà</t>
  </si>
  <si>
    <t>105 </t>
  </si>
  <si>
    <t>Lê Hoàng Hạc</t>
  </si>
  <si>
    <t>106 </t>
  </si>
  <si>
    <t>Phạm Quang Hải</t>
  </si>
  <si>
    <t>107 </t>
  </si>
  <si>
    <t>Chu Triệu Hiếu</t>
  </si>
  <si>
    <t>108 </t>
  </si>
  <si>
    <t>Nguyễn Thị Hoà</t>
  </si>
  <si>
    <t>109 </t>
  </si>
  <si>
    <t>Nguyễn Thị Nam Hồng</t>
  </si>
  <si>
    <t>110 </t>
  </si>
  <si>
    <t>Ngô Thu Hương</t>
  </si>
  <si>
    <t>111 </t>
  </si>
  <si>
    <t>Vũ Thiên Hương</t>
  </si>
  <si>
    <t>112 </t>
  </si>
  <si>
    <t>Nguyễn Thị Khanh</t>
  </si>
  <si>
    <t>113 </t>
  </si>
  <si>
    <t>Vũ Thị Khanh</t>
  </si>
  <si>
    <t>114 </t>
  </si>
  <si>
    <t>Nguyễn Thùy Linh</t>
  </si>
  <si>
    <t>115 </t>
  </si>
  <si>
    <t>Nguyễn Thị Lý</t>
  </si>
  <si>
    <t>116 </t>
  </si>
  <si>
    <t>Hoàng Thị Mai</t>
  </si>
  <si>
    <t>117 </t>
  </si>
  <si>
    <t>Vũ Tú Nam</t>
  </si>
  <si>
    <t>118 </t>
  </si>
  <si>
    <t>Giang Thị Hồng Ngân</t>
  </si>
  <si>
    <t>119 </t>
  </si>
  <si>
    <t>Trần Thị Khánh Ngọc</t>
  </si>
  <si>
    <t>120 </t>
  </si>
  <si>
    <t>Nguyễn Thị Phượng</t>
  </si>
  <si>
    <t>121 </t>
  </si>
  <si>
    <t>Trần Anh Quân</t>
  </si>
  <si>
    <t>122 </t>
  </si>
  <si>
    <t>Dương Thị Quyên</t>
  </si>
  <si>
    <t>123 </t>
  </si>
  <si>
    <t>Đỗ Hùng Sơn</t>
  </si>
  <si>
    <t>124 </t>
  </si>
  <si>
    <t>Lê Thái Sơn</t>
  </si>
  <si>
    <t>125 </t>
  </si>
  <si>
    <t>Nguyễn Hùng Sơn</t>
  </si>
  <si>
    <t>126 </t>
  </si>
  <si>
    <t>Trần Đình Sơn</t>
  </si>
  <si>
    <t>127 </t>
  </si>
  <si>
    <t>Nguyễn Tiến Thanh</t>
  </si>
  <si>
    <t>128 </t>
  </si>
  <si>
    <t>Nguyễn Ngọc Thành</t>
  </si>
  <si>
    <t>129 </t>
  </si>
  <si>
    <t>An Vũ Thắng</t>
  </si>
  <si>
    <t>130 </t>
  </si>
  <si>
    <t>Phạm Đức Thắng</t>
  </si>
  <si>
    <t>131 </t>
  </si>
  <si>
    <t>Nguyễn Thị Thu Thuỷ</t>
  </si>
  <si>
    <t>132 </t>
  </si>
  <si>
    <t>Nguyễn Thị Thùy</t>
  </si>
  <si>
    <t>133 </t>
  </si>
  <si>
    <t>Bùi Nguyễn Hà Trang</t>
  </si>
  <si>
    <t>134 </t>
  </si>
  <si>
    <t>Phạm Mạnh Tuấn</t>
  </si>
  <si>
    <t>135 </t>
  </si>
  <si>
    <t>Đặng Ngọc Tuấn</t>
  </si>
  <si>
    <t>136 </t>
  </si>
  <si>
    <t>Nguyễn Ngọc Tuấn</t>
  </si>
  <si>
    <t>137 </t>
  </si>
  <si>
    <t>Phạm Thị Thanh Xuân</t>
  </si>
  <si>
    <t>138 </t>
  </si>
  <si>
    <t>Trần Hải Yến</t>
  </si>
  <si>
    <t>139 </t>
  </si>
  <si>
    <t>Đỗ Nam Anh</t>
  </si>
  <si>
    <t>Quản trị kinh doanh</t>
  </si>
  <si>
    <t>QH-2020-E.CH QTKD1</t>
  </si>
  <si>
    <t>20S QTKD 2019 UD</t>
  </si>
  <si>
    <t>140 </t>
  </si>
  <si>
    <t>Nguyễn Hoài Anh</t>
  </si>
  <si>
    <t>141 </t>
  </si>
  <si>
    <t>Nguyễn Phi Anh</t>
  </si>
  <si>
    <t>142 </t>
  </si>
  <si>
    <t>Nguyễn Thị Minh Anh</t>
  </si>
  <si>
    <t>143 </t>
  </si>
  <si>
    <t>Trương Bảo Anh</t>
  </si>
  <si>
    <t>144 </t>
  </si>
  <si>
    <t>Nguyễn Tiến Dũng</t>
  </si>
  <si>
    <t>145 </t>
  </si>
  <si>
    <t>Phạm Văn Dũng</t>
  </si>
  <si>
    <t>146 </t>
  </si>
  <si>
    <t>Trịnh Thùy Dương</t>
  </si>
  <si>
    <t>147 </t>
  </si>
  <si>
    <t>Hoàng Văn Đạt</t>
  </si>
  <si>
    <t>148 </t>
  </si>
  <si>
    <t>Nguyễn Tiến Đạt</t>
  </si>
  <si>
    <t>149 </t>
  </si>
  <si>
    <t>Đinh Thị Thu Hà</t>
  </si>
  <si>
    <t>150 </t>
  </si>
  <si>
    <t>Đậu Thanh Hải</t>
  </si>
  <si>
    <t>151 </t>
  </si>
  <si>
    <t>Phạm Thị Mỹ Hạnh</t>
  </si>
  <si>
    <t>152 </t>
  </si>
  <si>
    <t>Nguyễn Văn Học</t>
  </si>
  <si>
    <t>153 </t>
  </si>
  <si>
    <t>Phạm Thị Hường</t>
  </si>
  <si>
    <t>154 </t>
  </si>
  <si>
    <t>Nguyễn Ngọc Khánh</t>
  </si>
  <si>
    <t>155 </t>
  </si>
  <si>
    <t>Từ Thị Khánh Lê</t>
  </si>
  <si>
    <t>156 </t>
  </si>
  <si>
    <t>Mai Thị Thùy Linh</t>
  </si>
  <si>
    <t>157 </t>
  </si>
  <si>
    <t>Nguyễn Thị Mai Linh</t>
  </si>
  <si>
    <t>158 </t>
  </si>
  <si>
    <t>Nguyễn Thị Phương Loan</t>
  </si>
  <si>
    <t>159 </t>
  </si>
  <si>
    <t>Đinh Hồng Minh</t>
  </si>
  <si>
    <t>160 </t>
  </si>
  <si>
    <t>Đỗ Tiến Quân</t>
  </si>
  <si>
    <t>161 </t>
  </si>
  <si>
    <t>Dương Văn Quỳnh</t>
  </si>
  <si>
    <t>162 </t>
  </si>
  <si>
    <t>Nguyễn Bá Thái</t>
  </si>
  <si>
    <t>163 </t>
  </si>
  <si>
    <t>Trần Thị Thu Thủy</t>
  </si>
  <si>
    <t>164 </t>
  </si>
  <si>
    <t>Lê Thu Trang</t>
  </si>
  <si>
    <t>165 </t>
  </si>
  <si>
    <t>Nguyễn An Trung</t>
  </si>
  <si>
    <t>166 </t>
  </si>
  <si>
    <t>Phạm Bá Tuấn</t>
  </si>
  <si>
    <t>167 </t>
  </si>
  <si>
    <t>Trần Văn Tùng</t>
  </si>
  <si>
    <t>168 </t>
  </si>
  <si>
    <t>Bùi Hải Yến</t>
  </si>
  <si>
    <t>169 </t>
  </si>
  <si>
    <t>Lê Hải Yến</t>
  </si>
  <si>
    <t>170 </t>
  </si>
  <si>
    <t>Lê Thị Yến</t>
  </si>
  <si>
    <t>171 </t>
  </si>
  <si>
    <t>Nguyễn Mai Anh</t>
  </si>
  <si>
    <t>QH-2020-E.CH QTKD2</t>
  </si>
  <si>
    <t>172 </t>
  </si>
  <si>
    <t>Phạm Vũ Minh Anh</t>
  </si>
  <si>
    <t>173 </t>
  </si>
  <si>
    <t>Vũ Chí Công</t>
  </si>
  <si>
    <t>174 </t>
  </si>
  <si>
    <t>Hoàng Thị Kim Dung</t>
  </si>
  <si>
    <t>175 </t>
  </si>
  <si>
    <t>Lê Thành Duy</t>
  </si>
  <si>
    <t>176 </t>
  </si>
  <si>
    <t>Nguyễn Xuân Hải</t>
  </si>
  <si>
    <t>177 </t>
  </si>
  <si>
    <t>178 </t>
  </si>
  <si>
    <t>Nguyễn Đức Hoàng</t>
  </si>
  <si>
    <t>179 </t>
  </si>
  <si>
    <t>Phạm Thu Hồng</t>
  </si>
  <si>
    <t>180 </t>
  </si>
  <si>
    <t>Phạm Đức Huy</t>
  </si>
  <si>
    <t>181 </t>
  </si>
  <si>
    <t>Phạm Tuấn Hùng</t>
  </si>
  <si>
    <t>182 </t>
  </si>
  <si>
    <t>Bùi Thị Hương</t>
  </si>
  <si>
    <t>183 </t>
  </si>
  <si>
    <t>Hoàng Thị Loan</t>
  </si>
  <si>
    <t>184 </t>
  </si>
  <si>
    <t>Hồ Phương Nam</t>
  </si>
  <si>
    <t>185 </t>
  </si>
  <si>
    <t>Nguyễn Phương Nam</t>
  </si>
  <si>
    <t>186 </t>
  </si>
  <si>
    <t>Nguyễn Thị Nhài</t>
  </si>
  <si>
    <t>187 </t>
  </si>
  <si>
    <t>Phạm Linh Nhi</t>
  </si>
  <si>
    <t>188 </t>
  </si>
  <si>
    <t>Nguyễn Thị Hồng Nhung</t>
  </si>
  <si>
    <t>189 </t>
  </si>
  <si>
    <t>Nguyễn Thị Oanh</t>
  </si>
  <si>
    <t>190 </t>
  </si>
  <si>
    <t>Hoàng Thị Tố Quyên</t>
  </si>
  <si>
    <t>191 </t>
  </si>
  <si>
    <t>Nguyễn Thị Quyên</t>
  </si>
  <si>
    <t>192 </t>
  </si>
  <si>
    <t>Nguyễn Văn Tạo</t>
  </si>
  <si>
    <t>193 </t>
  </si>
  <si>
    <t>Lê Minh Thành</t>
  </si>
  <si>
    <t>194 </t>
  </si>
  <si>
    <t>Trần Trung Thành</t>
  </si>
  <si>
    <t>195 </t>
  </si>
  <si>
    <t>Lê Minh Thắng</t>
  </si>
  <si>
    <t>196 </t>
  </si>
  <si>
    <t>197 </t>
  </si>
  <si>
    <t>Ngô Khánh Toàn</t>
  </si>
  <si>
    <t>198 </t>
  </si>
  <si>
    <t>Nguyễn Thị Thuỳ Trang</t>
  </si>
  <si>
    <t>199 </t>
  </si>
  <si>
    <t>Nguyễn Thị Tuyết Trinh</t>
  </si>
  <si>
    <t>200 </t>
  </si>
  <si>
    <t>Đoàn Xuân Trung</t>
  </si>
  <si>
    <t>201 </t>
  </si>
  <si>
    <t>Hoàng Thị Huyền Trúc</t>
  </si>
  <si>
    <t>202 </t>
  </si>
  <si>
    <t>203 </t>
  </si>
  <si>
    <t>Nguyễn Quốc Việt</t>
  </si>
  <si>
    <t>204 </t>
  </si>
  <si>
    <t>Trần Thị Việt Anh</t>
  </si>
  <si>
    <t>QH-2020-E.CH QTKD-LK 1</t>
  </si>
  <si>
    <t>20S QTKD 2020 LK</t>
  </si>
  <si>
    <t>205 </t>
  </si>
  <si>
    <t>Lê Thị Thanh Bình</t>
  </si>
  <si>
    <t>206 </t>
  </si>
  <si>
    <t>Trần Thị Hưng Bình</t>
  </si>
  <si>
    <t>207 </t>
  </si>
  <si>
    <t>Trịnh Thế Bình</t>
  </si>
  <si>
    <t>208 </t>
  </si>
  <si>
    <t>Bùi Thế Cương</t>
  </si>
  <si>
    <t>209 </t>
  </si>
  <si>
    <t>Nguyễn Văn Dũng</t>
  </si>
  <si>
    <t>210 </t>
  </si>
  <si>
    <t>Trần Quốc Dũng</t>
  </si>
  <si>
    <t>211 </t>
  </si>
  <si>
    <t>Vũ Viết Dương</t>
  </si>
  <si>
    <t>212 </t>
  </si>
  <si>
    <t>Đặng Thành Đạt</t>
  </si>
  <si>
    <t>213 </t>
  </si>
  <si>
    <t>Nguyễn Quốc Điển</t>
  </si>
  <si>
    <t>214 </t>
  </si>
  <si>
    <t>Nguyễn Bích Hà</t>
  </si>
  <si>
    <t>215 </t>
  </si>
  <si>
    <t>Đinh Thị Thanh Hải</t>
  </si>
  <si>
    <t>216 </t>
  </si>
  <si>
    <t>Nguyễn Đình Hải</t>
  </si>
  <si>
    <t>217 </t>
  </si>
  <si>
    <t>Nguyễn Trọng Hải</t>
  </si>
  <si>
    <t>218 </t>
  </si>
  <si>
    <t>Nguyễn Thu Hiền</t>
  </si>
  <si>
    <t>219 </t>
  </si>
  <si>
    <t>Nguyễn Đình Hiếu</t>
  </si>
  <si>
    <t>220 </t>
  </si>
  <si>
    <t>Đỗ Quang Huy</t>
  </si>
  <si>
    <t>221 </t>
  </si>
  <si>
    <t>Trần Thu Huyền</t>
  </si>
  <si>
    <t>222 </t>
  </si>
  <si>
    <t>Nguyễn Việt Hùng</t>
  </si>
  <si>
    <t>223 </t>
  </si>
  <si>
    <t>Hà Diệu Linh</t>
  </si>
  <si>
    <t>224 </t>
  </si>
  <si>
    <t>Nguyễn Đức Luyện</t>
  </si>
  <si>
    <t>225 </t>
  </si>
  <si>
    <t>Nguyễn Thị Diệu Mai</t>
  </si>
  <si>
    <t>226 </t>
  </si>
  <si>
    <t>Phạm Tuyết Mai</t>
  </si>
  <si>
    <t>227 </t>
  </si>
  <si>
    <t>Nguyễn Văn Ngọc</t>
  </si>
  <si>
    <t>228 </t>
  </si>
  <si>
    <t>Vũ Xuân Phong</t>
  </si>
  <si>
    <t>229 </t>
  </si>
  <si>
    <t>Đoàn Vinh Quang</t>
  </si>
  <si>
    <t>230 </t>
  </si>
  <si>
    <t>Phạm Hồng Quang</t>
  </si>
  <si>
    <t>231 </t>
  </si>
  <si>
    <t>Nguyễn Bá Quyết</t>
  </si>
  <si>
    <t>232 </t>
  </si>
  <si>
    <t>Phạm Văn Quyết</t>
  </si>
  <si>
    <t>233 </t>
  </si>
  <si>
    <t>Nguyễn Xuân Sang</t>
  </si>
  <si>
    <t>234 </t>
  </si>
  <si>
    <t>Lê Thị Thúy Thanh</t>
  </si>
  <si>
    <t>235 </t>
  </si>
  <si>
    <t>Hồ Đồng Tháp</t>
  </si>
  <si>
    <t>236 </t>
  </si>
  <si>
    <t>Nguyễn Bằng Thắng</t>
  </si>
  <si>
    <t>237 </t>
  </si>
  <si>
    <t>Trần Chiến Thắng</t>
  </si>
  <si>
    <t>238 </t>
  </si>
  <si>
    <t>Vương Quốc Thắng</t>
  </si>
  <si>
    <t>239 </t>
  </si>
  <si>
    <t>Nguyễn Thu Thuý</t>
  </si>
  <si>
    <t>240 </t>
  </si>
  <si>
    <t>Đỗ Đức Toàn</t>
  </si>
  <si>
    <t>241 </t>
  </si>
  <si>
    <t>Doãn Thanh Tuấn</t>
  </si>
  <si>
    <t>242 </t>
  </si>
  <si>
    <t>Vũ Thị Ánh Tuyết</t>
  </si>
  <si>
    <t>243 </t>
  </si>
  <si>
    <t>Tô Anh Tưởng</t>
  </si>
  <si>
    <t>244 </t>
  </si>
  <si>
    <t>Nguyễn Đình Vinh</t>
  </si>
  <si>
    <t>245 </t>
  </si>
  <si>
    <t>Trần Đức Anh</t>
  </si>
  <si>
    <t>Tài chính ngân hàng</t>
  </si>
  <si>
    <t>QH-2020-E.CH TCNH1</t>
  </si>
  <si>
    <t>20S TCNH 2019 UD</t>
  </si>
  <si>
    <t>246 </t>
  </si>
  <si>
    <t>Trần Thị Thảo Ánh</t>
  </si>
  <si>
    <t>247 </t>
  </si>
  <si>
    <t>Trần Linh Chi</t>
  </si>
  <si>
    <t>248 </t>
  </si>
  <si>
    <t>Phùng Quang Chiến</t>
  </si>
  <si>
    <t>249 </t>
  </si>
  <si>
    <t>Nguyễn Thúy Chinh</t>
  </si>
  <si>
    <t>250 </t>
  </si>
  <si>
    <t>Nguyễn Tiến Công</t>
  </si>
  <si>
    <t>251 </t>
  </si>
  <si>
    <t>Trần Thị Ánh Dương</t>
  </si>
  <si>
    <t>252 </t>
  </si>
  <si>
    <t>Nguyễn Văn Đệ</t>
  </si>
  <si>
    <t>253 </t>
  </si>
  <si>
    <t>Nguyễn Duy Đức</t>
  </si>
  <si>
    <t>254 </t>
  </si>
  <si>
    <t>Đặng Thị Gấm</t>
  </si>
  <si>
    <t>255 </t>
  </si>
  <si>
    <t>Vũ Phạm Thu Hằng</t>
  </si>
  <si>
    <t>256 </t>
  </si>
  <si>
    <t>Nguyễn Tài Hiếu</t>
  </si>
  <si>
    <t>257 </t>
  </si>
  <si>
    <t>Lê Thu Huệ</t>
  </si>
  <si>
    <t>258 </t>
  </si>
  <si>
    <t>Trương Thị Mỹ Linh</t>
  </si>
  <si>
    <t>259 </t>
  </si>
  <si>
    <t>Trần Tố Loan</t>
  </si>
  <si>
    <t>260 </t>
  </si>
  <si>
    <t>Trần Thị Lộc</t>
  </si>
  <si>
    <t>261 </t>
  </si>
  <si>
    <t>Nguyễn Thúy Nga</t>
  </si>
  <si>
    <t>262 </t>
  </si>
  <si>
    <t>Ngô Đặng Công Ngọc</t>
  </si>
  <si>
    <t>263 </t>
  </si>
  <si>
    <t>Đinh Hữu Nhân</t>
  </si>
  <si>
    <t>264 </t>
  </si>
  <si>
    <t>Phạm Thị Thùy Ninh</t>
  </si>
  <si>
    <t>265 </t>
  </si>
  <si>
    <t>Khúc Minh Phụng</t>
  </si>
  <si>
    <t>266 </t>
  </si>
  <si>
    <t>Trần Trọng Phụng</t>
  </si>
  <si>
    <t>267 </t>
  </si>
  <si>
    <t>Nguyễn Thị Như Quỳnh</t>
  </si>
  <si>
    <t>268 </t>
  </si>
  <si>
    <t>Nguyễn Viết Thịnh</t>
  </si>
  <si>
    <t>269 </t>
  </si>
  <si>
    <t>Nguyễn Thị Thủy</t>
  </si>
  <si>
    <t>270 </t>
  </si>
  <si>
    <t>Đào Minh Trang</t>
  </si>
  <si>
    <t>271 </t>
  </si>
  <si>
    <t>Hồ Thu Trang</t>
  </si>
  <si>
    <t>272 </t>
  </si>
  <si>
    <t>Nguyễn Hà Trang</t>
  </si>
  <si>
    <t>273 </t>
  </si>
  <si>
    <t>Nguyễn Thị Trang</t>
  </si>
  <si>
    <t>274 </t>
  </si>
  <si>
    <t>Nguyễn Kiều Trinh</t>
  </si>
  <si>
    <t>275 </t>
  </si>
  <si>
    <t>Trần Bích Vân</t>
  </si>
  <si>
    <t>276 </t>
  </si>
  <si>
    <t>Trần Thị Quỳnh Vân</t>
  </si>
  <si>
    <t>277 </t>
  </si>
  <si>
    <t>Dương Hải Yến</t>
  </si>
  <si>
    <t>278 </t>
  </si>
  <si>
    <t>Nguyễn Thị Bảo Yến</t>
  </si>
  <si>
    <t>279 </t>
  </si>
  <si>
    <t>Trần Thị Thùy Dương</t>
  </si>
  <si>
    <t>QH-2020-E.CH TCNH2</t>
  </si>
  <si>
    <t>280 </t>
  </si>
  <si>
    <t>Trần Phi Hải</t>
  </si>
  <si>
    <t>281 </t>
  </si>
  <si>
    <t>Lê Đăng Hoàng</t>
  </si>
  <si>
    <t>282 </t>
  </si>
  <si>
    <t>Mai Xuân Hòa</t>
  </si>
  <si>
    <t>283 </t>
  </si>
  <si>
    <t>Đinh Quốc Khánh</t>
  </si>
  <si>
    <t>284 </t>
  </si>
  <si>
    <t>Trần Hoàng Nhật Khánh</t>
  </si>
  <si>
    <t>285 </t>
  </si>
  <si>
    <t>Hoàng Thanh Liêm</t>
  </si>
  <si>
    <t>286 </t>
  </si>
  <si>
    <t>Vũ Thị Thùy Linh</t>
  </si>
  <si>
    <t>287 </t>
  </si>
  <si>
    <t>Ngô Hoàng Long</t>
  </si>
  <si>
    <t>288 </t>
  </si>
  <si>
    <t>Trần Thị Lý</t>
  </si>
  <si>
    <t>289 </t>
  </si>
  <si>
    <t>Nguyễn Quỳnh Mai</t>
  </si>
  <si>
    <t>290 </t>
  </si>
  <si>
    <t>Nịnh Thị Tuyết Mai</t>
  </si>
  <si>
    <t>291 </t>
  </si>
  <si>
    <t>Hàn Thị Nguyệt</t>
  </si>
  <si>
    <t>292 </t>
  </si>
  <si>
    <t>Nguyễn Thị Thu Nhạn</t>
  </si>
  <si>
    <t>293 </t>
  </si>
  <si>
    <t>Đào Hiền Phương</t>
  </si>
  <si>
    <t>294 </t>
  </si>
  <si>
    <t>Nguyễn Thị Minh Phương</t>
  </si>
  <si>
    <t>295 </t>
  </si>
  <si>
    <t>Nguyễn Trọng Quyền</t>
  </si>
  <si>
    <t>296 </t>
  </si>
  <si>
    <t>Đào Đình Sơn</t>
  </si>
  <si>
    <t>297 </t>
  </si>
  <si>
    <t>Trần Thế Sơn</t>
  </si>
  <si>
    <t>298 </t>
  </si>
  <si>
    <t>Lê Thị Tâm</t>
  </si>
  <si>
    <t>299 </t>
  </si>
  <si>
    <t>Nguyễn Phan Bảo Thái</t>
  </si>
  <si>
    <t>300 </t>
  </si>
  <si>
    <t>Nguyễn Thị Phương Thảo</t>
  </si>
  <si>
    <t>301 </t>
  </si>
  <si>
    <t>Phạm Văn Thắng</t>
  </si>
  <si>
    <t>302 </t>
  </si>
  <si>
    <t>Đặng Thị Phương Thúy</t>
  </si>
  <si>
    <t>303 </t>
  </si>
  <si>
    <t>Đỗ Nguyên Tình</t>
  </si>
  <si>
    <t>304 </t>
  </si>
  <si>
    <t>Cao Thu Trang</t>
  </si>
  <si>
    <t>305 </t>
  </si>
  <si>
    <t>Đặng Thìn Tuấn</t>
  </si>
  <si>
    <t>306 </t>
  </si>
  <si>
    <t>Vũ Thị Tươi</t>
  </si>
  <si>
    <t>307 </t>
  </si>
  <si>
    <t>Nguyễn Thanh Vân</t>
  </si>
  <si>
    <t>308 </t>
  </si>
  <si>
    <t>Nguyễn Thị Yến</t>
  </si>
  <si>
    <t>DANH SÁCH HỌC VIÊN ĐĂNG KÝ HỌC HỌC PHẦN TIẾNG ANH CƠ BẢN</t>
  </si>
  <si>
    <t>HỌC KỲ II, NĂM HỌC 2020-2021</t>
  </si>
  <si>
    <t>Mã SV</t>
  </si>
  <si>
    <t xml:space="preserve">NGÀY SINH </t>
  </si>
  <si>
    <t>LỚP</t>
  </si>
  <si>
    <t>GHI CHÚ</t>
  </si>
  <si>
    <t>…</t>
  </si>
  <si>
    <t>Lớp trưởng</t>
  </si>
  <si>
    <t>(Ký và ghi rõ họ tên)</t>
  </si>
  <si>
    <t>(kèm theo thông báo  199/ TB-ĐHKT ngày    20   tháng 1 năm 2020)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</si>
</sst>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0"/>
      <name val="Arial Unicode MS"/>
      <family val="0"/>
    </font>
    <font>
      <sz val="8"/>
      <name val="Arial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.VnTime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0.7109375" style="0" customWidth="1"/>
    <col min="2" max="2" width="17.28125" style="0" customWidth="1"/>
    <col min="3" max="3" width="17.00390625" style="0" customWidth="1"/>
    <col min="4" max="4" width="18.421875" style="0" customWidth="1"/>
    <col min="5" max="5" width="16.140625" style="0" customWidth="1"/>
    <col min="6" max="6" width="14.421875" style="0" customWidth="1"/>
  </cols>
  <sheetData>
    <row r="1" spans="1:10" ht="25.5" customHeight="1">
      <c r="A1" s="14" t="s">
        <v>655</v>
      </c>
      <c r="B1" s="14"/>
      <c r="C1" s="14"/>
      <c r="D1" s="14"/>
      <c r="E1" s="14"/>
      <c r="F1" s="14"/>
      <c r="G1" s="7"/>
      <c r="H1" s="7"/>
      <c r="I1" s="7"/>
      <c r="J1" s="7"/>
    </row>
    <row r="2" spans="1:10" ht="22.5" customHeight="1">
      <c r="A2" s="14" t="s">
        <v>656</v>
      </c>
      <c r="B2" s="14"/>
      <c r="C2" s="14"/>
      <c r="D2" s="14"/>
      <c r="E2" s="14"/>
      <c r="F2" s="14"/>
      <c r="G2" s="7"/>
      <c r="H2" s="7"/>
      <c r="I2" s="7"/>
      <c r="J2" s="7"/>
    </row>
    <row r="3" spans="1:10" ht="27.75" customHeight="1">
      <c r="A3" s="15" t="s">
        <v>664</v>
      </c>
      <c r="B3" s="15"/>
      <c r="C3" s="15"/>
      <c r="D3" s="15"/>
      <c r="E3" s="15"/>
      <c r="F3" s="15"/>
      <c r="G3" s="8"/>
      <c r="H3" s="8"/>
      <c r="I3" s="8"/>
      <c r="J3" s="8"/>
    </row>
    <row r="4" spans="1:6" ht="26.25" customHeight="1">
      <c r="A4" s="10" t="s">
        <v>0</v>
      </c>
      <c r="B4" s="10" t="s">
        <v>657</v>
      </c>
      <c r="C4" s="10" t="s">
        <v>2</v>
      </c>
      <c r="D4" s="10" t="s">
        <v>658</v>
      </c>
      <c r="E4" s="10" t="s">
        <v>659</v>
      </c>
      <c r="F4" s="10" t="s">
        <v>660</v>
      </c>
    </row>
    <row r="5" spans="1:6" ht="28.5" customHeight="1">
      <c r="A5" s="11" t="s">
        <v>661</v>
      </c>
      <c r="B5" s="11"/>
      <c r="C5" s="12"/>
      <c r="D5" s="11"/>
      <c r="E5" s="11"/>
      <c r="F5" s="13"/>
    </row>
    <row r="6" spans="1:6" ht="27" customHeight="1">
      <c r="A6" s="11" t="s">
        <v>661</v>
      </c>
      <c r="B6" s="11"/>
      <c r="C6" s="12"/>
      <c r="D6" s="11"/>
      <c r="E6" s="11"/>
      <c r="F6" s="13"/>
    </row>
    <row r="7" ht="15">
      <c r="A7" s="9"/>
    </row>
    <row r="8" spans="1:6" ht="18.75" customHeight="1">
      <c r="A8" s="16"/>
      <c r="B8" s="16"/>
      <c r="C8" s="16"/>
      <c r="D8" s="16" t="s">
        <v>662</v>
      </c>
      <c r="E8" s="16"/>
      <c r="F8" s="16"/>
    </row>
    <row r="9" spans="1:6" ht="18.75" customHeight="1">
      <c r="A9" s="16"/>
      <c r="B9" s="16"/>
      <c r="C9" s="16"/>
      <c r="D9" s="17" t="s">
        <v>663</v>
      </c>
      <c r="E9" s="17"/>
      <c r="F9" s="17"/>
    </row>
  </sheetData>
  <sheetProtection/>
  <mergeCells count="6">
    <mergeCell ref="A1:F1"/>
    <mergeCell ref="A2:F2"/>
    <mergeCell ref="A3:F3"/>
    <mergeCell ref="A8:C9"/>
    <mergeCell ref="D8:F8"/>
    <mergeCell ref="D9:F9"/>
  </mergeCells>
  <printOptions/>
  <pageMargins left="0.27" right="0.75" top="0.5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9"/>
  <sheetViews>
    <sheetView showGridLines="0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8.8515625" style="0" customWidth="1"/>
    <col min="3" max="3" width="31.421875" style="0" customWidth="1"/>
    <col min="4" max="4" width="13.421875" style="0" customWidth="1"/>
    <col min="5" max="5" width="10.7109375" style="0" customWidth="1"/>
    <col min="6" max="6" width="8.421875" style="0" customWidth="1"/>
    <col min="7" max="7" width="13.421875" style="0" customWidth="1"/>
    <col min="8" max="8" width="34.421875" style="0" customWidth="1"/>
    <col min="9" max="9" width="31.421875" style="0" customWidth="1"/>
    <col min="10" max="10" width="27.421875" style="0" customWidth="1"/>
  </cols>
  <sheetData>
    <row r="1" spans="1:10" s="1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5" customHeight="1">
      <c r="A2" s="3" t="s">
        <v>10</v>
      </c>
      <c r="B2" s="4" t="str">
        <f>RIGHT("a20057068",LEN("a20057068")-1)</f>
        <v>20057068</v>
      </c>
      <c r="C2" s="5" t="s">
        <v>11</v>
      </c>
      <c r="D2" s="6">
        <v>29542</v>
      </c>
      <c r="E2" s="5" t="s">
        <v>12</v>
      </c>
      <c r="F2" s="4">
        <f aca="true" t="shared" si="0" ref="F2:F65">RIGHT("a",LEN("a")-1)</f>
      </c>
      <c r="G2" s="5" t="s">
        <v>13</v>
      </c>
      <c r="H2" s="5" t="s">
        <v>14</v>
      </c>
      <c r="I2" s="5" t="s">
        <v>15</v>
      </c>
      <c r="J2" s="5" t="s">
        <v>16</v>
      </c>
    </row>
    <row r="3" spans="1:10" ht="15" customHeight="1">
      <c r="A3" s="3" t="s">
        <v>17</v>
      </c>
      <c r="B3" s="4" t="str">
        <f>RIGHT("a20057069",LEN("a20057069")-1)</f>
        <v>20057069</v>
      </c>
      <c r="C3" s="5" t="s">
        <v>18</v>
      </c>
      <c r="D3" s="6">
        <v>34535</v>
      </c>
      <c r="E3" s="5" t="s">
        <v>19</v>
      </c>
      <c r="F3" s="4">
        <f t="shared" si="0"/>
      </c>
      <c r="G3" s="5" t="s">
        <v>13</v>
      </c>
      <c r="H3" s="5" t="s">
        <v>14</v>
      </c>
      <c r="I3" s="5" t="s">
        <v>15</v>
      </c>
      <c r="J3" s="5" t="s">
        <v>16</v>
      </c>
    </row>
    <row r="4" spans="1:10" ht="15" customHeight="1">
      <c r="A4" s="3" t="s">
        <v>20</v>
      </c>
      <c r="B4" s="4" t="str">
        <f>RIGHT("a20057070",LEN("a20057070")-1)</f>
        <v>20057070</v>
      </c>
      <c r="C4" s="5" t="s">
        <v>21</v>
      </c>
      <c r="D4" s="6">
        <v>29930</v>
      </c>
      <c r="E4" s="5" t="s">
        <v>19</v>
      </c>
      <c r="F4" s="4">
        <f t="shared" si="0"/>
      </c>
      <c r="G4" s="5" t="s">
        <v>13</v>
      </c>
      <c r="H4" s="5" t="s">
        <v>14</v>
      </c>
      <c r="I4" s="5" t="s">
        <v>15</v>
      </c>
      <c r="J4" s="5" t="s">
        <v>16</v>
      </c>
    </row>
    <row r="5" spans="1:10" ht="15" customHeight="1">
      <c r="A5" s="3" t="s">
        <v>22</v>
      </c>
      <c r="B5" s="4" t="str">
        <f>RIGHT("a20057169",LEN("a20057169")-1)</f>
        <v>20057169</v>
      </c>
      <c r="C5" s="5" t="s">
        <v>23</v>
      </c>
      <c r="D5" s="6">
        <v>35855</v>
      </c>
      <c r="E5" s="5" t="s">
        <v>19</v>
      </c>
      <c r="F5" s="4">
        <f t="shared" si="0"/>
      </c>
      <c r="G5" s="5" t="s">
        <v>13</v>
      </c>
      <c r="H5" s="5" t="s">
        <v>14</v>
      </c>
      <c r="I5" s="5" t="s">
        <v>24</v>
      </c>
      <c r="J5" s="5" t="s">
        <v>16</v>
      </c>
    </row>
    <row r="6" spans="1:10" ht="15" customHeight="1">
      <c r="A6" s="3" t="s">
        <v>25</v>
      </c>
      <c r="B6" s="4" t="str">
        <f>RIGHT("a20057170",LEN("a20057170")-1)</f>
        <v>20057170</v>
      </c>
      <c r="C6" s="5" t="s">
        <v>26</v>
      </c>
      <c r="D6" s="6">
        <v>34317</v>
      </c>
      <c r="E6" s="5" t="s">
        <v>12</v>
      </c>
      <c r="F6" s="4">
        <f t="shared" si="0"/>
      </c>
      <c r="G6" s="5" t="s">
        <v>13</v>
      </c>
      <c r="H6" s="5" t="s">
        <v>14</v>
      </c>
      <c r="I6" s="5" t="s">
        <v>24</v>
      </c>
      <c r="J6" s="5" t="s">
        <v>16</v>
      </c>
    </row>
    <row r="7" spans="1:10" ht="15" customHeight="1">
      <c r="A7" s="3" t="s">
        <v>27</v>
      </c>
      <c r="B7" s="4" t="str">
        <f>RIGHT("a20057105",LEN("a20057105")-1)</f>
        <v>20057105</v>
      </c>
      <c r="C7" s="5" t="s">
        <v>28</v>
      </c>
      <c r="D7" s="6">
        <v>30563</v>
      </c>
      <c r="E7" s="5" t="s">
        <v>19</v>
      </c>
      <c r="F7" s="4">
        <f t="shared" si="0"/>
      </c>
      <c r="G7" s="5" t="s">
        <v>13</v>
      </c>
      <c r="H7" s="5" t="s">
        <v>29</v>
      </c>
      <c r="I7" s="5" t="s">
        <v>30</v>
      </c>
      <c r="J7" s="5" t="s">
        <v>31</v>
      </c>
    </row>
    <row r="8" spans="1:10" ht="15" customHeight="1">
      <c r="A8" s="3" t="s">
        <v>32</v>
      </c>
      <c r="B8" s="4" t="str">
        <f>RIGHT("a20057106",LEN("a20057106")-1)</f>
        <v>20057106</v>
      </c>
      <c r="C8" s="5" t="s">
        <v>33</v>
      </c>
      <c r="D8" s="6">
        <v>29138</v>
      </c>
      <c r="E8" s="5" t="s">
        <v>19</v>
      </c>
      <c r="F8" s="4">
        <f t="shared" si="0"/>
      </c>
      <c r="G8" s="5" t="s">
        <v>13</v>
      </c>
      <c r="H8" s="5" t="s">
        <v>29</v>
      </c>
      <c r="I8" s="5" t="s">
        <v>30</v>
      </c>
      <c r="J8" s="5" t="s">
        <v>31</v>
      </c>
    </row>
    <row r="9" spans="1:10" ht="15" customHeight="1">
      <c r="A9" s="3" t="s">
        <v>34</v>
      </c>
      <c r="B9" s="4" t="str">
        <f>RIGHT("a20057107",LEN("a20057107")-1)</f>
        <v>20057107</v>
      </c>
      <c r="C9" s="5" t="s">
        <v>35</v>
      </c>
      <c r="D9" s="6">
        <v>33766</v>
      </c>
      <c r="E9" s="5" t="s">
        <v>12</v>
      </c>
      <c r="F9" s="4">
        <f t="shared" si="0"/>
      </c>
      <c r="G9" s="5" t="s">
        <v>13</v>
      </c>
      <c r="H9" s="5" t="s">
        <v>29</v>
      </c>
      <c r="I9" s="5" t="s">
        <v>30</v>
      </c>
      <c r="J9" s="5" t="s">
        <v>31</v>
      </c>
    </row>
    <row r="10" spans="1:10" ht="15" customHeight="1">
      <c r="A10" s="3" t="s">
        <v>36</v>
      </c>
      <c r="B10" s="4" t="str">
        <f>RIGHT("a20057108",LEN("a20057108")-1)</f>
        <v>20057108</v>
      </c>
      <c r="C10" s="5" t="s">
        <v>37</v>
      </c>
      <c r="D10" s="6">
        <v>34618</v>
      </c>
      <c r="E10" s="5" t="s">
        <v>19</v>
      </c>
      <c r="F10" s="4">
        <f t="shared" si="0"/>
      </c>
      <c r="G10" s="5" t="s">
        <v>13</v>
      </c>
      <c r="H10" s="5" t="s">
        <v>29</v>
      </c>
      <c r="I10" s="5" t="s">
        <v>30</v>
      </c>
      <c r="J10" s="5" t="s">
        <v>31</v>
      </c>
    </row>
    <row r="11" spans="1:10" ht="15" customHeight="1">
      <c r="A11" s="3" t="s">
        <v>38</v>
      </c>
      <c r="B11" s="4" t="str">
        <f>RIGHT("a20057109",LEN("a20057109")-1)</f>
        <v>20057109</v>
      </c>
      <c r="C11" s="5" t="s">
        <v>39</v>
      </c>
      <c r="D11" s="6">
        <v>34748</v>
      </c>
      <c r="E11" s="5" t="s">
        <v>19</v>
      </c>
      <c r="F11" s="4">
        <f t="shared" si="0"/>
      </c>
      <c r="G11" s="5" t="s">
        <v>13</v>
      </c>
      <c r="H11" s="5" t="s">
        <v>29</v>
      </c>
      <c r="I11" s="5" t="s">
        <v>30</v>
      </c>
      <c r="J11" s="5" t="s">
        <v>31</v>
      </c>
    </row>
    <row r="12" spans="1:10" ht="15" customHeight="1">
      <c r="A12" s="3" t="s">
        <v>40</v>
      </c>
      <c r="B12" s="4" t="str">
        <f>RIGHT("a20057110",LEN("a20057110")-1)</f>
        <v>20057110</v>
      </c>
      <c r="C12" s="5" t="s">
        <v>41</v>
      </c>
      <c r="D12" s="6">
        <v>35059</v>
      </c>
      <c r="E12" s="5" t="s">
        <v>19</v>
      </c>
      <c r="F12" s="4">
        <f t="shared" si="0"/>
      </c>
      <c r="G12" s="5" t="s">
        <v>13</v>
      </c>
      <c r="H12" s="5" t="s">
        <v>29</v>
      </c>
      <c r="I12" s="5" t="s">
        <v>30</v>
      </c>
      <c r="J12" s="5" t="s">
        <v>31</v>
      </c>
    </row>
    <row r="13" spans="1:10" ht="15" customHeight="1">
      <c r="A13" s="3" t="s">
        <v>42</v>
      </c>
      <c r="B13" s="4" t="str">
        <f>RIGHT("a20057111",LEN("a20057111")-1)</f>
        <v>20057111</v>
      </c>
      <c r="C13" s="5" t="s">
        <v>43</v>
      </c>
      <c r="D13" s="6">
        <v>36115</v>
      </c>
      <c r="E13" s="5" t="s">
        <v>19</v>
      </c>
      <c r="F13" s="4">
        <f t="shared" si="0"/>
      </c>
      <c r="G13" s="5" t="s">
        <v>13</v>
      </c>
      <c r="H13" s="5" t="s">
        <v>29</v>
      </c>
      <c r="I13" s="5" t="s">
        <v>30</v>
      </c>
      <c r="J13" s="5" t="s">
        <v>31</v>
      </c>
    </row>
    <row r="14" spans="1:10" ht="15" customHeight="1">
      <c r="A14" s="3" t="s">
        <v>44</v>
      </c>
      <c r="B14" s="4" t="str">
        <f>RIGHT("a20057112",LEN("a20057112")-1)</f>
        <v>20057112</v>
      </c>
      <c r="C14" s="5" t="s">
        <v>45</v>
      </c>
      <c r="D14" s="6">
        <v>30010</v>
      </c>
      <c r="E14" s="5" t="s">
        <v>19</v>
      </c>
      <c r="F14" s="4">
        <f t="shared" si="0"/>
      </c>
      <c r="G14" s="5" t="s">
        <v>13</v>
      </c>
      <c r="H14" s="5" t="s">
        <v>29</v>
      </c>
      <c r="I14" s="5" t="s">
        <v>30</v>
      </c>
      <c r="J14" s="5" t="s">
        <v>31</v>
      </c>
    </row>
    <row r="15" spans="1:10" ht="15" customHeight="1">
      <c r="A15" s="3" t="s">
        <v>46</v>
      </c>
      <c r="B15" s="4" t="str">
        <f>RIGHT("a20057113",LEN("a20057113")-1)</f>
        <v>20057113</v>
      </c>
      <c r="C15" s="5" t="s">
        <v>47</v>
      </c>
      <c r="D15" s="6">
        <v>30965</v>
      </c>
      <c r="E15" s="5" t="s">
        <v>12</v>
      </c>
      <c r="F15" s="4">
        <f t="shared" si="0"/>
      </c>
      <c r="G15" s="5" t="s">
        <v>13</v>
      </c>
      <c r="H15" s="5" t="s">
        <v>29</v>
      </c>
      <c r="I15" s="5" t="s">
        <v>30</v>
      </c>
      <c r="J15" s="5" t="s">
        <v>31</v>
      </c>
    </row>
    <row r="16" spans="1:10" ht="15" customHeight="1">
      <c r="A16" s="3" t="s">
        <v>48</v>
      </c>
      <c r="B16" s="4" t="str">
        <f>RIGHT("a20057114",LEN("a20057114")-1)</f>
        <v>20057114</v>
      </c>
      <c r="C16" s="5" t="s">
        <v>49</v>
      </c>
      <c r="D16" s="6">
        <v>34898</v>
      </c>
      <c r="E16" s="5" t="s">
        <v>19</v>
      </c>
      <c r="F16" s="4">
        <f t="shared" si="0"/>
      </c>
      <c r="G16" s="5" t="s">
        <v>13</v>
      </c>
      <c r="H16" s="5" t="s">
        <v>29</v>
      </c>
      <c r="I16" s="5" t="s">
        <v>30</v>
      </c>
      <c r="J16" s="5" t="s">
        <v>31</v>
      </c>
    </row>
    <row r="17" spans="1:10" ht="15" customHeight="1">
      <c r="A17" s="3" t="s">
        <v>50</v>
      </c>
      <c r="B17" s="4" t="str">
        <f>RIGHT("a20057115",LEN("a20057115")-1)</f>
        <v>20057115</v>
      </c>
      <c r="C17" s="5" t="s">
        <v>51</v>
      </c>
      <c r="D17" s="6">
        <v>31218</v>
      </c>
      <c r="E17" s="5" t="s">
        <v>19</v>
      </c>
      <c r="F17" s="4">
        <f t="shared" si="0"/>
      </c>
      <c r="G17" s="5" t="s">
        <v>13</v>
      </c>
      <c r="H17" s="5" t="s">
        <v>29</v>
      </c>
      <c r="I17" s="5" t="s">
        <v>30</v>
      </c>
      <c r="J17" s="5" t="s">
        <v>31</v>
      </c>
    </row>
    <row r="18" spans="1:10" ht="15" customHeight="1">
      <c r="A18" s="3" t="s">
        <v>52</v>
      </c>
      <c r="B18" s="4" t="str">
        <f>RIGHT("a20057116",LEN("a20057116")-1)</f>
        <v>20057116</v>
      </c>
      <c r="C18" s="5" t="s">
        <v>53</v>
      </c>
      <c r="D18" s="6">
        <v>29472</v>
      </c>
      <c r="E18" s="5" t="s">
        <v>19</v>
      </c>
      <c r="F18" s="4">
        <f t="shared" si="0"/>
      </c>
      <c r="G18" s="5" t="s">
        <v>13</v>
      </c>
      <c r="H18" s="5" t="s">
        <v>29</v>
      </c>
      <c r="I18" s="5" t="s">
        <v>30</v>
      </c>
      <c r="J18" s="5" t="s">
        <v>31</v>
      </c>
    </row>
    <row r="19" spans="1:10" ht="15" customHeight="1">
      <c r="A19" s="3" t="s">
        <v>54</v>
      </c>
      <c r="B19" s="4" t="str">
        <f>RIGHT("a20057117",LEN("a20057117")-1)</f>
        <v>20057117</v>
      </c>
      <c r="C19" s="5" t="s">
        <v>55</v>
      </c>
      <c r="D19" s="6">
        <v>33176</v>
      </c>
      <c r="E19" s="5" t="s">
        <v>19</v>
      </c>
      <c r="F19" s="4">
        <f t="shared" si="0"/>
      </c>
      <c r="G19" s="5" t="s">
        <v>13</v>
      </c>
      <c r="H19" s="5" t="s">
        <v>29</v>
      </c>
      <c r="I19" s="5" t="s">
        <v>30</v>
      </c>
      <c r="J19" s="5" t="s">
        <v>31</v>
      </c>
    </row>
    <row r="20" spans="1:10" ht="15" customHeight="1">
      <c r="A20" s="3" t="s">
        <v>56</v>
      </c>
      <c r="B20" s="4" t="str">
        <f>RIGHT("a20057171",LEN("a20057171")-1)</f>
        <v>20057171</v>
      </c>
      <c r="C20" s="5" t="s">
        <v>57</v>
      </c>
      <c r="D20" s="6">
        <v>28276</v>
      </c>
      <c r="E20" s="5" t="s">
        <v>12</v>
      </c>
      <c r="F20" s="4">
        <f t="shared" si="0"/>
      </c>
      <c r="G20" s="5" t="s">
        <v>13</v>
      </c>
      <c r="H20" s="5" t="s">
        <v>29</v>
      </c>
      <c r="I20" s="5" t="s">
        <v>58</v>
      </c>
      <c r="J20" s="5" t="s">
        <v>31</v>
      </c>
    </row>
    <row r="21" spans="1:10" ht="15" customHeight="1">
      <c r="A21" s="3" t="s">
        <v>59</v>
      </c>
      <c r="B21" s="4" t="str">
        <f>RIGHT("a20057172",LEN("a20057172")-1)</f>
        <v>20057172</v>
      </c>
      <c r="C21" s="5" t="s">
        <v>60</v>
      </c>
      <c r="D21" s="6">
        <v>32316</v>
      </c>
      <c r="E21" s="5" t="s">
        <v>19</v>
      </c>
      <c r="F21" s="4">
        <f t="shared" si="0"/>
      </c>
      <c r="G21" s="5" t="s">
        <v>13</v>
      </c>
      <c r="H21" s="5" t="s">
        <v>29</v>
      </c>
      <c r="I21" s="5" t="s">
        <v>58</v>
      </c>
      <c r="J21" s="5" t="s">
        <v>31</v>
      </c>
    </row>
    <row r="22" spans="1:10" ht="15" customHeight="1">
      <c r="A22" s="3" t="s">
        <v>61</v>
      </c>
      <c r="B22" s="4" t="str">
        <f>RIGHT("a20057174",LEN("a20057174")-1)</f>
        <v>20057174</v>
      </c>
      <c r="C22" s="5" t="s">
        <v>62</v>
      </c>
      <c r="D22" s="6">
        <v>34683</v>
      </c>
      <c r="E22" s="5" t="s">
        <v>19</v>
      </c>
      <c r="F22" s="4">
        <f t="shared" si="0"/>
      </c>
      <c r="G22" s="5" t="s">
        <v>13</v>
      </c>
      <c r="H22" s="5" t="s">
        <v>29</v>
      </c>
      <c r="I22" s="5" t="s">
        <v>58</v>
      </c>
      <c r="J22" s="5" t="s">
        <v>31</v>
      </c>
    </row>
    <row r="23" spans="1:10" ht="15" customHeight="1">
      <c r="A23" s="3" t="s">
        <v>63</v>
      </c>
      <c r="B23" s="4" t="str">
        <f>RIGHT("a20057175",LEN("a20057175")-1)</f>
        <v>20057175</v>
      </c>
      <c r="C23" s="5" t="s">
        <v>64</v>
      </c>
      <c r="D23" s="6">
        <v>30597</v>
      </c>
      <c r="E23" s="5" t="s">
        <v>19</v>
      </c>
      <c r="F23" s="4">
        <f t="shared" si="0"/>
      </c>
      <c r="G23" s="5" t="s">
        <v>13</v>
      </c>
      <c r="H23" s="5" t="s">
        <v>29</v>
      </c>
      <c r="I23" s="5" t="s">
        <v>58</v>
      </c>
      <c r="J23" s="5" t="s">
        <v>31</v>
      </c>
    </row>
    <row r="24" spans="1:10" ht="15" customHeight="1">
      <c r="A24" s="3" t="s">
        <v>65</v>
      </c>
      <c r="B24" s="4" t="str">
        <f>RIGHT("a20057176",LEN("a20057176")-1)</f>
        <v>20057176</v>
      </c>
      <c r="C24" s="5" t="s">
        <v>66</v>
      </c>
      <c r="D24" s="6">
        <v>32071</v>
      </c>
      <c r="E24" s="5" t="s">
        <v>19</v>
      </c>
      <c r="F24" s="4">
        <f t="shared" si="0"/>
      </c>
      <c r="G24" s="5" t="s">
        <v>13</v>
      </c>
      <c r="H24" s="5" t="s">
        <v>29</v>
      </c>
      <c r="I24" s="5" t="s">
        <v>58</v>
      </c>
      <c r="J24" s="5" t="s">
        <v>31</v>
      </c>
    </row>
    <row r="25" spans="1:10" ht="15" customHeight="1">
      <c r="A25" s="3" t="s">
        <v>67</v>
      </c>
      <c r="B25" s="4" t="str">
        <f>RIGHT("a20057177",LEN("a20057177")-1)</f>
        <v>20057177</v>
      </c>
      <c r="C25" s="5" t="s">
        <v>68</v>
      </c>
      <c r="D25" s="6">
        <v>28849</v>
      </c>
      <c r="E25" s="5" t="s">
        <v>19</v>
      </c>
      <c r="F25" s="4">
        <f t="shared" si="0"/>
      </c>
      <c r="G25" s="5" t="s">
        <v>13</v>
      </c>
      <c r="H25" s="5" t="s">
        <v>29</v>
      </c>
      <c r="I25" s="5" t="s">
        <v>58</v>
      </c>
      <c r="J25" s="5" t="s">
        <v>31</v>
      </c>
    </row>
    <row r="26" spans="1:10" ht="15" customHeight="1">
      <c r="A26" s="3" t="s">
        <v>69</v>
      </c>
      <c r="B26" s="4" t="str">
        <f>RIGHT("a20057178",LEN("a20057178")-1)</f>
        <v>20057178</v>
      </c>
      <c r="C26" s="5" t="s">
        <v>70</v>
      </c>
      <c r="D26" s="6">
        <v>35724</v>
      </c>
      <c r="E26" s="5" t="s">
        <v>19</v>
      </c>
      <c r="F26" s="4">
        <f t="shared" si="0"/>
      </c>
      <c r="G26" s="5" t="s">
        <v>13</v>
      </c>
      <c r="H26" s="5" t="s">
        <v>29</v>
      </c>
      <c r="I26" s="5" t="s">
        <v>58</v>
      </c>
      <c r="J26" s="5" t="s">
        <v>31</v>
      </c>
    </row>
    <row r="27" spans="1:10" ht="15" customHeight="1">
      <c r="A27" s="3" t="s">
        <v>71</v>
      </c>
      <c r="B27" s="4" t="str">
        <f>RIGHT("a20057179",LEN("a20057179")-1)</f>
        <v>20057179</v>
      </c>
      <c r="C27" s="5" t="s">
        <v>72</v>
      </c>
      <c r="D27" s="6">
        <v>31905</v>
      </c>
      <c r="E27" s="5" t="s">
        <v>19</v>
      </c>
      <c r="F27" s="4">
        <f t="shared" si="0"/>
      </c>
      <c r="G27" s="5" t="s">
        <v>13</v>
      </c>
      <c r="H27" s="5" t="s">
        <v>29</v>
      </c>
      <c r="I27" s="5" t="s">
        <v>58</v>
      </c>
      <c r="J27" s="5" t="s">
        <v>31</v>
      </c>
    </row>
    <row r="28" spans="1:10" ht="15" customHeight="1">
      <c r="A28" s="3" t="s">
        <v>73</v>
      </c>
      <c r="B28" s="4" t="str">
        <f>RIGHT("a20057180",LEN("a20057180")-1)</f>
        <v>20057180</v>
      </c>
      <c r="C28" s="5" t="s">
        <v>74</v>
      </c>
      <c r="D28" s="6">
        <v>30701</v>
      </c>
      <c r="E28" s="5" t="s">
        <v>19</v>
      </c>
      <c r="F28" s="4">
        <f t="shared" si="0"/>
      </c>
      <c r="G28" s="5" t="s">
        <v>13</v>
      </c>
      <c r="H28" s="5" t="s">
        <v>29</v>
      </c>
      <c r="I28" s="5" t="s">
        <v>58</v>
      </c>
      <c r="J28" s="5" t="s">
        <v>31</v>
      </c>
    </row>
    <row r="29" spans="1:10" ht="15" customHeight="1">
      <c r="A29" s="3" t="s">
        <v>75</v>
      </c>
      <c r="B29" s="4" t="str">
        <f>RIGHT("a20057181",LEN("a20057181")-1)</f>
        <v>20057181</v>
      </c>
      <c r="C29" s="5" t="s">
        <v>76</v>
      </c>
      <c r="D29" s="6">
        <v>33575</v>
      </c>
      <c r="E29" s="5" t="s">
        <v>19</v>
      </c>
      <c r="F29" s="4">
        <f t="shared" si="0"/>
      </c>
      <c r="G29" s="5" t="s">
        <v>13</v>
      </c>
      <c r="H29" s="5" t="s">
        <v>29</v>
      </c>
      <c r="I29" s="5" t="s">
        <v>58</v>
      </c>
      <c r="J29" s="5" t="s">
        <v>31</v>
      </c>
    </row>
    <row r="30" spans="1:10" ht="15" customHeight="1">
      <c r="A30" s="3" t="s">
        <v>77</v>
      </c>
      <c r="B30" s="4" t="str">
        <f>RIGHT("a20057182",LEN("a20057182")-1)</f>
        <v>20057182</v>
      </c>
      <c r="C30" s="5" t="s">
        <v>78</v>
      </c>
      <c r="D30" s="6">
        <v>32393</v>
      </c>
      <c r="E30" s="5" t="s">
        <v>19</v>
      </c>
      <c r="F30" s="4">
        <f t="shared" si="0"/>
      </c>
      <c r="G30" s="5" t="s">
        <v>13</v>
      </c>
      <c r="H30" s="5" t="s">
        <v>29</v>
      </c>
      <c r="I30" s="5" t="s">
        <v>58</v>
      </c>
      <c r="J30" s="5" t="s">
        <v>31</v>
      </c>
    </row>
    <row r="31" spans="1:10" ht="15" customHeight="1">
      <c r="A31" s="3" t="s">
        <v>79</v>
      </c>
      <c r="B31" s="4" t="str">
        <f>RIGHT("a20057183",LEN("a20057183")-1)</f>
        <v>20057183</v>
      </c>
      <c r="C31" s="5" t="s">
        <v>80</v>
      </c>
      <c r="D31" s="6">
        <v>35756</v>
      </c>
      <c r="E31" s="5" t="s">
        <v>19</v>
      </c>
      <c r="F31" s="4">
        <f t="shared" si="0"/>
      </c>
      <c r="G31" s="5" t="s">
        <v>13</v>
      </c>
      <c r="H31" s="5" t="s">
        <v>29</v>
      </c>
      <c r="I31" s="5" t="s">
        <v>58</v>
      </c>
      <c r="J31" s="5" t="s">
        <v>31</v>
      </c>
    </row>
    <row r="32" spans="1:10" ht="15" customHeight="1">
      <c r="A32" s="3" t="s">
        <v>81</v>
      </c>
      <c r="B32" s="4" t="str">
        <f>RIGHT("a20057184",LEN("a20057184")-1)</f>
        <v>20057184</v>
      </c>
      <c r="C32" s="5" t="s">
        <v>82</v>
      </c>
      <c r="D32" s="6">
        <v>32914</v>
      </c>
      <c r="E32" s="5" t="s">
        <v>19</v>
      </c>
      <c r="F32" s="4">
        <f t="shared" si="0"/>
      </c>
      <c r="G32" s="5" t="s">
        <v>13</v>
      </c>
      <c r="H32" s="5" t="s">
        <v>29</v>
      </c>
      <c r="I32" s="5" t="s">
        <v>58</v>
      </c>
      <c r="J32" s="5" t="s">
        <v>31</v>
      </c>
    </row>
    <row r="33" spans="1:10" ht="15" customHeight="1">
      <c r="A33" s="3" t="s">
        <v>83</v>
      </c>
      <c r="B33" s="4" t="str">
        <f>RIGHT("a20057185",LEN("a20057185")-1)</f>
        <v>20057185</v>
      </c>
      <c r="C33" s="5" t="s">
        <v>84</v>
      </c>
      <c r="D33" s="6">
        <v>29684</v>
      </c>
      <c r="E33" s="5" t="s">
        <v>19</v>
      </c>
      <c r="F33" s="4">
        <f t="shared" si="0"/>
      </c>
      <c r="G33" s="5" t="s">
        <v>13</v>
      </c>
      <c r="H33" s="5" t="s">
        <v>29</v>
      </c>
      <c r="I33" s="5" t="s">
        <v>58</v>
      </c>
      <c r="J33" s="5" t="s">
        <v>31</v>
      </c>
    </row>
    <row r="34" spans="1:10" ht="15" customHeight="1">
      <c r="A34" s="3" t="s">
        <v>85</v>
      </c>
      <c r="B34" s="4" t="str">
        <f>RIGHT("a20057186",LEN("a20057186")-1)</f>
        <v>20057186</v>
      </c>
      <c r="C34" s="5" t="s">
        <v>86</v>
      </c>
      <c r="D34" s="6">
        <v>34321</v>
      </c>
      <c r="E34" s="5" t="s">
        <v>19</v>
      </c>
      <c r="F34" s="4">
        <f t="shared" si="0"/>
      </c>
      <c r="G34" s="5" t="s">
        <v>13</v>
      </c>
      <c r="H34" s="5" t="s">
        <v>29</v>
      </c>
      <c r="I34" s="5" t="s">
        <v>58</v>
      </c>
      <c r="J34" s="5" t="s">
        <v>31</v>
      </c>
    </row>
    <row r="35" spans="1:10" ht="15" customHeight="1">
      <c r="A35" s="3" t="s">
        <v>87</v>
      </c>
      <c r="B35" s="4" t="str">
        <f>RIGHT("a20057187",LEN("a20057187")-1)</f>
        <v>20057187</v>
      </c>
      <c r="C35" s="5" t="s">
        <v>88</v>
      </c>
      <c r="D35" s="6">
        <v>32771</v>
      </c>
      <c r="E35" s="5" t="s">
        <v>19</v>
      </c>
      <c r="F35" s="4">
        <f t="shared" si="0"/>
      </c>
      <c r="G35" s="5" t="s">
        <v>13</v>
      </c>
      <c r="H35" s="5" t="s">
        <v>29</v>
      </c>
      <c r="I35" s="5" t="s">
        <v>58</v>
      </c>
      <c r="J35" s="5" t="s">
        <v>31</v>
      </c>
    </row>
    <row r="36" spans="1:10" ht="15" customHeight="1">
      <c r="A36" s="3" t="s">
        <v>89</v>
      </c>
      <c r="B36" s="4" t="str">
        <f>RIGHT("a20057188",LEN("a20057188")-1)</f>
        <v>20057188</v>
      </c>
      <c r="C36" s="5" t="s">
        <v>90</v>
      </c>
      <c r="D36" s="6">
        <v>31408</v>
      </c>
      <c r="E36" s="5" t="s">
        <v>19</v>
      </c>
      <c r="F36" s="4">
        <f t="shared" si="0"/>
      </c>
      <c r="G36" s="5" t="s">
        <v>13</v>
      </c>
      <c r="H36" s="5" t="s">
        <v>29</v>
      </c>
      <c r="I36" s="5" t="s">
        <v>58</v>
      </c>
      <c r="J36" s="5" t="s">
        <v>31</v>
      </c>
    </row>
    <row r="37" spans="1:10" ht="15" customHeight="1">
      <c r="A37" s="3" t="s">
        <v>91</v>
      </c>
      <c r="B37" s="4" t="str">
        <f>RIGHT("a20057189",LEN("a20057189")-1)</f>
        <v>20057189</v>
      </c>
      <c r="C37" s="5" t="s">
        <v>92</v>
      </c>
      <c r="D37" s="6">
        <v>28582</v>
      </c>
      <c r="E37" s="5" t="s">
        <v>19</v>
      </c>
      <c r="F37" s="4">
        <f t="shared" si="0"/>
      </c>
      <c r="G37" s="5" t="s">
        <v>13</v>
      </c>
      <c r="H37" s="5" t="s">
        <v>93</v>
      </c>
      <c r="I37" s="5" t="s">
        <v>94</v>
      </c>
      <c r="J37" s="5" t="s">
        <v>95</v>
      </c>
    </row>
    <row r="38" spans="1:10" ht="15" customHeight="1">
      <c r="A38" s="3" t="s">
        <v>96</v>
      </c>
      <c r="B38" s="4" t="str">
        <f>RIGHT("a20057190",LEN("a20057190")-1)</f>
        <v>20057190</v>
      </c>
      <c r="C38" s="5" t="s">
        <v>97</v>
      </c>
      <c r="D38" s="6">
        <v>29004</v>
      </c>
      <c r="E38" s="5" t="s">
        <v>12</v>
      </c>
      <c r="F38" s="4">
        <f t="shared" si="0"/>
      </c>
      <c r="G38" s="5" t="s">
        <v>13</v>
      </c>
      <c r="H38" s="5" t="s">
        <v>93</v>
      </c>
      <c r="I38" s="5" t="s">
        <v>94</v>
      </c>
      <c r="J38" s="5" t="s">
        <v>95</v>
      </c>
    </row>
    <row r="39" spans="1:10" ht="15" customHeight="1">
      <c r="A39" s="3" t="s">
        <v>98</v>
      </c>
      <c r="B39" s="4" t="str">
        <f>RIGHT("a20057191",LEN("a20057191")-1)</f>
        <v>20057191</v>
      </c>
      <c r="C39" s="5" t="s">
        <v>99</v>
      </c>
      <c r="D39" s="6">
        <v>28773</v>
      </c>
      <c r="E39" s="5" t="s">
        <v>12</v>
      </c>
      <c r="F39" s="4">
        <f t="shared" si="0"/>
      </c>
      <c r="G39" s="5" t="s">
        <v>13</v>
      </c>
      <c r="H39" s="5" t="s">
        <v>93</v>
      </c>
      <c r="I39" s="5" t="s">
        <v>94</v>
      </c>
      <c r="J39" s="5" t="s">
        <v>95</v>
      </c>
    </row>
    <row r="40" spans="1:10" ht="15" customHeight="1">
      <c r="A40" s="3" t="s">
        <v>100</v>
      </c>
      <c r="B40" s="4" t="str">
        <f>RIGHT("a20057192",LEN("a20057192")-1)</f>
        <v>20057192</v>
      </c>
      <c r="C40" s="5" t="s">
        <v>101</v>
      </c>
      <c r="D40" s="6">
        <v>35589</v>
      </c>
      <c r="E40" s="5" t="s">
        <v>19</v>
      </c>
      <c r="F40" s="4">
        <f t="shared" si="0"/>
      </c>
      <c r="G40" s="5" t="s">
        <v>13</v>
      </c>
      <c r="H40" s="5" t="s">
        <v>93</v>
      </c>
      <c r="I40" s="5" t="s">
        <v>94</v>
      </c>
      <c r="J40" s="5" t="s">
        <v>95</v>
      </c>
    </row>
    <row r="41" spans="1:10" ht="15" customHeight="1">
      <c r="A41" s="3" t="s">
        <v>102</v>
      </c>
      <c r="B41" s="4" t="str">
        <f>RIGHT("a20057193",LEN("a20057193")-1)</f>
        <v>20057193</v>
      </c>
      <c r="C41" s="5" t="s">
        <v>103</v>
      </c>
      <c r="D41" s="6">
        <v>32217</v>
      </c>
      <c r="E41" s="5" t="s">
        <v>19</v>
      </c>
      <c r="F41" s="4">
        <f t="shared" si="0"/>
      </c>
      <c r="G41" s="5" t="s">
        <v>13</v>
      </c>
      <c r="H41" s="5" t="s">
        <v>93</v>
      </c>
      <c r="I41" s="5" t="s">
        <v>94</v>
      </c>
      <c r="J41" s="5" t="s">
        <v>95</v>
      </c>
    </row>
    <row r="42" spans="1:10" ht="15" customHeight="1">
      <c r="A42" s="3" t="s">
        <v>104</v>
      </c>
      <c r="B42" s="4" t="str">
        <f>RIGHT("a20057194",LEN("a20057194")-1)</f>
        <v>20057194</v>
      </c>
      <c r="C42" s="5" t="s">
        <v>105</v>
      </c>
      <c r="D42" s="6">
        <v>35935</v>
      </c>
      <c r="E42" s="5" t="s">
        <v>19</v>
      </c>
      <c r="F42" s="4">
        <f t="shared" si="0"/>
      </c>
      <c r="G42" s="5" t="s">
        <v>13</v>
      </c>
      <c r="H42" s="5" t="s">
        <v>93</v>
      </c>
      <c r="I42" s="5" t="s">
        <v>94</v>
      </c>
      <c r="J42" s="5" t="s">
        <v>95</v>
      </c>
    </row>
    <row r="43" spans="1:10" ht="15" customHeight="1">
      <c r="A43" s="3" t="s">
        <v>106</v>
      </c>
      <c r="B43" s="4" t="str">
        <f>RIGHT("a20057195",LEN("a20057195")-1)</f>
        <v>20057195</v>
      </c>
      <c r="C43" s="5" t="s">
        <v>107</v>
      </c>
      <c r="D43" s="6">
        <v>27918</v>
      </c>
      <c r="E43" s="5" t="s">
        <v>12</v>
      </c>
      <c r="F43" s="4">
        <f t="shared" si="0"/>
      </c>
      <c r="G43" s="5" t="s">
        <v>13</v>
      </c>
      <c r="H43" s="5" t="s">
        <v>93</v>
      </c>
      <c r="I43" s="5" t="s">
        <v>94</v>
      </c>
      <c r="J43" s="5" t="s">
        <v>95</v>
      </c>
    </row>
    <row r="44" spans="1:10" ht="15" customHeight="1">
      <c r="A44" s="3" t="s">
        <v>108</v>
      </c>
      <c r="B44" s="4" t="str">
        <f>RIGHT("a20057118",LEN("a20057118")-1)</f>
        <v>20057118</v>
      </c>
      <c r="C44" s="5" t="s">
        <v>109</v>
      </c>
      <c r="D44" s="6">
        <v>33609</v>
      </c>
      <c r="E44" s="5" t="s">
        <v>12</v>
      </c>
      <c r="F44" s="4">
        <f t="shared" si="0"/>
      </c>
      <c r="G44" s="5" t="s">
        <v>13</v>
      </c>
      <c r="H44" s="5" t="s">
        <v>110</v>
      </c>
      <c r="I44" s="5" t="s">
        <v>111</v>
      </c>
      <c r="J44" s="5" t="s">
        <v>112</v>
      </c>
    </row>
    <row r="45" spans="1:10" ht="15" customHeight="1">
      <c r="A45" s="3" t="s">
        <v>113</v>
      </c>
      <c r="B45" s="4" t="str">
        <f>RIGHT("a20057119",LEN("a20057119")-1)</f>
        <v>20057119</v>
      </c>
      <c r="C45" s="5" t="s">
        <v>114</v>
      </c>
      <c r="D45" s="6">
        <v>34940</v>
      </c>
      <c r="E45" s="5" t="s">
        <v>19</v>
      </c>
      <c r="F45" s="4">
        <f t="shared" si="0"/>
      </c>
      <c r="G45" s="5" t="s">
        <v>13</v>
      </c>
      <c r="H45" s="5" t="s">
        <v>110</v>
      </c>
      <c r="I45" s="5" t="s">
        <v>111</v>
      </c>
      <c r="J45" s="5" t="s">
        <v>112</v>
      </c>
    </row>
    <row r="46" spans="1:10" ht="15" customHeight="1">
      <c r="A46" s="3" t="s">
        <v>115</v>
      </c>
      <c r="B46" s="4" t="str">
        <f>RIGHT("a20057120",LEN("a20057120")-1)</f>
        <v>20057120</v>
      </c>
      <c r="C46" s="5" t="s">
        <v>116</v>
      </c>
      <c r="D46" s="6">
        <v>35431</v>
      </c>
      <c r="E46" s="5" t="s">
        <v>12</v>
      </c>
      <c r="F46" s="4">
        <f t="shared" si="0"/>
      </c>
      <c r="G46" s="5" t="s">
        <v>13</v>
      </c>
      <c r="H46" s="5" t="s">
        <v>110</v>
      </c>
      <c r="I46" s="5" t="s">
        <v>111</v>
      </c>
      <c r="J46" s="5" t="s">
        <v>112</v>
      </c>
    </row>
    <row r="47" spans="1:10" ht="15" customHeight="1">
      <c r="A47" s="3" t="s">
        <v>117</v>
      </c>
      <c r="B47" s="4" t="str">
        <f>RIGHT("a20057122",LEN("a20057122")-1)</f>
        <v>20057122</v>
      </c>
      <c r="C47" s="5" t="s">
        <v>118</v>
      </c>
      <c r="D47" s="6">
        <v>34837</v>
      </c>
      <c r="E47" s="5" t="s">
        <v>19</v>
      </c>
      <c r="F47" s="4">
        <f t="shared" si="0"/>
      </c>
      <c r="G47" s="5" t="s">
        <v>13</v>
      </c>
      <c r="H47" s="5" t="s">
        <v>110</v>
      </c>
      <c r="I47" s="5" t="s">
        <v>111</v>
      </c>
      <c r="J47" s="5" t="s">
        <v>112</v>
      </c>
    </row>
    <row r="48" spans="1:10" ht="15" customHeight="1">
      <c r="A48" s="3" t="s">
        <v>119</v>
      </c>
      <c r="B48" s="4" t="str">
        <f>RIGHT("a20057123",LEN("a20057123")-1)</f>
        <v>20057123</v>
      </c>
      <c r="C48" s="5" t="s">
        <v>120</v>
      </c>
      <c r="D48" s="6">
        <v>35211</v>
      </c>
      <c r="E48" s="5" t="s">
        <v>19</v>
      </c>
      <c r="F48" s="4">
        <f t="shared" si="0"/>
      </c>
      <c r="G48" s="5" t="s">
        <v>13</v>
      </c>
      <c r="H48" s="5" t="s">
        <v>110</v>
      </c>
      <c r="I48" s="5" t="s">
        <v>111</v>
      </c>
      <c r="J48" s="5" t="s">
        <v>112</v>
      </c>
    </row>
    <row r="49" spans="1:10" ht="15" customHeight="1">
      <c r="A49" s="3" t="s">
        <v>121</v>
      </c>
      <c r="B49" s="4" t="str">
        <f>RIGHT("a20057124",LEN("a20057124")-1)</f>
        <v>20057124</v>
      </c>
      <c r="C49" s="5" t="s">
        <v>122</v>
      </c>
      <c r="D49" s="6">
        <v>35557</v>
      </c>
      <c r="E49" s="5" t="s">
        <v>19</v>
      </c>
      <c r="F49" s="4">
        <f t="shared" si="0"/>
      </c>
      <c r="G49" s="5" t="s">
        <v>13</v>
      </c>
      <c r="H49" s="5" t="s">
        <v>110</v>
      </c>
      <c r="I49" s="5" t="s">
        <v>111</v>
      </c>
      <c r="J49" s="5" t="s">
        <v>112</v>
      </c>
    </row>
    <row r="50" spans="1:10" ht="15" customHeight="1">
      <c r="A50" s="3" t="s">
        <v>123</v>
      </c>
      <c r="B50" s="4" t="str">
        <f>RIGHT("a20057196",LEN("a20057196")-1)</f>
        <v>20057196</v>
      </c>
      <c r="C50" s="5" t="s">
        <v>124</v>
      </c>
      <c r="D50" s="6">
        <v>33548</v>
      </c>
      <c r="E50" s="5" t="s">
        <v>12</v>
      </c>
      <c r="F50" s="4">
        <f t="shared" si="0"/>
      </c>
      <c r="G50" s="5" t="s">
        <v>13</v>
      </c>
      <c r="H50" s="5" t="s">
        <v>110</v>
      </c>
      <c r="I50" s="5" t="s">
        <v>125</v>
      </c>
      <c r="J50" s="5" t="s">
        <v>112</v>
      </c>
    </row>
    <row r="51" spans="1:10" ht="15" customHeight="1">
      <c r="A51" s="3" t="s">
        <v>126</v>
      </c>
      <c r="B51" s="4" t="str">
        <f>RIGHT("a20057197",LEN("a20057197")-1)</f>
        <v>20057197</v>
      </c>
      <c r="C51" s="5" t="s">
        <v>127</v>
      </c>
      <c r="D51" s="6">
        <v>36017</v>
      </c>
      <c r="E51" s="5" t="s">
        <v>19</v>
      </c>
      <c r="F51" s="4">
        <f t="shared" si="0"/>
      </c>
      <c r="G51" s="5" t="s">
        <v>13</v>
      </c>
      <c r="H51" s="5" t="s">
        <v>110</v>
      </c>
      <c r="I51" s="5" t="s">
        <v>125</v>
      </c>
      <c r="J51" s="5" t="s">
        <v>112</v>
      </c>
    </row>
    <row r="52" spans="1:10" ht="15" customHeight="1">
      <c r="A52" s="3" t="s">
        <v>128</v>
      </c>
      <c r="B52" s="4" t="str">
        <f>RIGHT("a20057198",LEN("a20057198")-1)</f>
        <v>20057198</v>
      </c>
      <c r="C52" s="5" t="s">
        <v>129</v>
      </c>
      <c r="D52" s="6">
        <v>35790</v>
      </c>
      <c r="E52" s="5" t="s">
        <v>19</v>
      </c>
      <c r="F52" s="4">
        <f t="shared" si="0"/>
      </c>
      <c r="G52" s="5" t="s">
        <v>13</v>
      </c>
      <c r="H52" s="5" t="s">
        <v>110</v>
      </c>
      <c r="I52" s="5" t="s">
        <v>125</v>
      </c>
      <c r="J52" s="5" t="s">
        <v>112</v>
      </c>
    </row>
    <row r="53" spans="1:10" ht="15" customHeight="1">
      <c r="A53" s="3" t="s">
        <v>130</v>
      </c>
      <c r="B53" s="4" t="str">
        <f>RIGHT("a20057199",LEN("a20057199")-1)</f>
        <v>20057199</v>
      </c>
      <c r="C53" s="5" t="s">
        <v>131</v>
      </c>
      <c r="D53" s="6">
        <v>32740</v>
      </c>
      <c r="E53" s="5" t="s">
        <v>12</v>
      </c>
      <c r="F53" s="4">
        <f t="shared" si="0"/>
      </c>
      <c r="G53" s="5" t="s">
        <v>13</v>
      </c>
      <c r="H53" s="5" t="s">
        <v>110</v>
      </c>
      <c r="I53" s="5" t="s">
        <v>125</v>
      </c>
      <c r="J53" s="5" t="s">
        <v>112</v>
      </c>
    </row>
    <row r="54" spans="1:10" ht="15" customHeight="1">
      <c r="A54" s="3" t="s">
        <v>132</v>
      </c>
      <c r="B54" s="4" t="str">
        <f>RIGHT("a20057201",LEN("a20057201")-1)</f>
        <v>20057201</v>
      </c>
      <c r="C54" s="5" t="s">
        <v>133</v>
      </c>
      <c r="D54" s="6">
        <v>35813</v>
      </c>
      <c r="E54" s="5" t="s">
        <v>19</v>
      </c>
      <c r="F54" s="4">
        <f t="shared" si="0"/>
      </c>
      <c r="G54" s="5" t="s">
        <v>13</v>
      </c>
      <c r="H54" s="5" t="s">
        <v>110</v>
      </c>
      <c r="I54" s="5" t="s">
        <v>125</v>
      </c>
      <c r="J54" s="5" t="s">
        <v>112</v>
      </c>
    </row>
    <row r="55" spans="1:10" ht="15" customHeight="1">
      <c r="A55" s="3" t="s">
        <v>134</v>
      </c>
      <c r="B55" s="4" t="str">
        <f>RIGHT("a20057202",LEN("a20057202")-1)</f>
        <v>20057202</v>
      </c>
      <c r="C55" s="5" t="s">
        <v>135</v>
      </c>
      <c r="D55" s="6">
        <v>34916</v>
      </c>
      <c r="E55" s="5" t="s">
        <v>19</v>
      </c>
      <c r="F55" s="4">
        <f t="shared" si="0"/>
      </c>
      <c r="G55" s="5" t="s">
        <v>13</v>
      </c>
      <c r="H55" s="5" t="s">
        <v>110</v>
      </c>
      <c r="I55" s="5" t="s">
        <v>125</v>
      </c>
      <c r="J55" s="5" t="s">
        <v>112</v>
      </c>
    </row>
    <row r="56" spans="1:10" ht="15" customHeight="1">
      <c r="A56" s="3" t="s">
        <v>136</v>
      </c>
      <c r="B56" s="4" t="str">
        <f>RIGHT("a20057203",LEN("a20057203")-1)</f>
        <v>20057203</v>
      </c>
      <c r="C56" s="5" t="s">
        <v>137</v>
      </c>
      <c r="D56" s="6">
        <v>32745</v>
      </c>
      <c r="E56" s="5" t="s">
        <v>19</v>
      </c>
      <c r="F56" s="4">
        <f t="shared" si="0"/>
      </c>
      <c r="G56" s="5" t="s">
        <v>13</v>
      </c>
      <c r="H56" s="5" t="s">
        <v>110</v>
      </c>
      <c r="I56" s="5" t="s">
        <v>125</v>
      </c>
      <c r="J56" s="5" t="s">
        <v>112</v>
      </c>
    </row>
    <row r="57" spans="1:10" ht="15" customHeight="1">
      <c r="A57" s="3" t="s">
        <v>138</v>
      </c>
      <c r="B57" s="4" t="str">
        <f>RIGHT("a20057204",LEN("a20057204")-1)</f>
        <v>20057204</v>
      </c>
      <c r="C57" s="5" t="s">
        <v>139</v>
      </c>
      <c r="D57" s="6">
        <v>32620</v>
      </c>
      <c r="E57" s="5" t="s">
        <v>12</v>
      </c>
      <c r="F57" s="4">
        <f t="shared" si="0"/>
      </c>
      <c r="G57" s="5" t="s">
        <v>13</v>
      </c>
      <c r="H57" s="5" t="s">
        <v>110</v>
      </c>
      <c r="I57" s="5" t="s">
        <v>125</v>
      </c>
      <c r="J57" s="5" t="s">
        <v>112</v>
      </c>
    </row>
    <row r="58" spans="1:10" ht="15" customHeight="1">
      <c r="A58" s="3" t="s">
        <v>140</v>
      </c>
      <c r="B58" s="4" t="str">
        <f>RIGHT("a20057205",LEN("a20057205")-1)</f>
        <v>20057205</v>
      </c>
      <c r="C58" s="5" t="s">
        <v>141</v>
      </c>
      <c r="D58" s="6">
        <v>32451</v>
      </c>
      <c r="E58" s="5" t="s">
        <v>19</v>
      </c>
      <c r="F58" s="4">
        <f t="shared" si="0"/>
      </c>
      <c r="G58" s="5" t="s">
        <v>13</v>
      </c>
      <c r="H58" s="5" t="s">
        <v>110</v>
      </c>
      <c r="I58" s="5" t="s">
        <v>125</v>
      </c>
      <c r="J58" s="5" t="s">
        <v>112</v>
      </c>
    </row>
    <row r="59" spans="1:10" ht="15" customHeight="1">
      <c r="A59" s="3" t="s">
        <v>142</v>
      </c>
      <c r="B59" s="4" t="str">
        <f>RIGHT("a20057207",LEN("a20057207")-1)</f>
        <v>20057207</v>
      </c>
      <c r="C59" s="5" t="s">
        <v>143</v>
      </c>
      <c r="D59" s="6">
        <v>32185</v>
      </c>
      <c r="E59" s="5" t="s">
        <v>19</v>
      </c>
      <c r="F59" s="4">
        <f t="shared" si="0"/>
      </c>
      <c r="G59" s="5" t="s">
        <v>13</v>
      </c>
      <c r="H59" s="5" t="s">
        <v>110</v>
      </c>
      <c r="I59" s="5" t="s">
        <v>125</v>
      </c>
      <c r="J59" s="5" t="s">
        <v>112</v>
      </c>
    </row>
    <row r="60" spans="1:10" ht="15" customHeight="1">
      <c r="A60" s="3" t="s">
        <v>144</v>
      </c>
      <c r="B60" s="4" t="str">
        <f>RIGHT("a20057001",LEN("a20057001")-1)</f>
        <v>20057001</v>
      </c>
      <c r="C60" s="5" t="s">
        <v>145</v>
      </c>
      <c r="D60" s="6">
        <v>31822</v>
      </c>
      <c r="E60" s="5" t="s">
        <v>12</v>
      </c>
      <c r="F60" s="4">
        <f t="shared" si="0"/>
      </c>
      <c r="G60" s="5" t="s">
        <v>13</v>
      </c>
      <c r="H60" s="5" t="s">
        <v>146</v>
      </c>
      <c r="I60" s="5" t="s">
        <v>147</v>
      </c>
      <c r="J60" s="5" t="s">
        <v>148</v>
      </c>
    </row>
    <row r="61" spans="1:10" ht="15" customHeight="1">
      <c r="A61" s="3" t="s">
        <v>149</v>
      </c>
      <c r="B61" s="4" t="str">
        <f>RIGHT("a20057002",LEN("a20057002")-1)</f>
        <v>20057002</v>
      </c>
      <c r="C61" s="5" t="s">
        <v>150</v>
      </c>
      <c r="D61" s="6">
        <v>33651</v>
      </c>
      <c r="E61" s="5" t="s">
        <v>12</v>
      </c>
      <c r="F61" s="4">
        <f t="shared" si="0"/>
      </c>
      <c r="G61" s="5" t="s">
        <v>13</v>
      </c>
      <c r="H61" s="5" t="s">
        <v>146</v>
      </c>
      <c r="I61" s="5" t="s">
        <v>147</v>
      </c>
      <c r="J61" s="5" t="s">
        <v>148</v>
      </c>
    </row>
    <row r="62" spans="1:10" ht="15" customHeight="1">
      <c r="A62" s="3" t="s">
        <v>151</v>
      </c>
      <c r="B62" s="4" t="str">
        <f>RIGHT("a20057003",LEN("a20057003")-1)</f>
        <v>20057003</v>
      </c>
      <c r="C62" s="5" t="s">
        <v>152</v>
      </c>
      <c r="D62" s="6">
        <v>35355</v>
      </c>
      <c r="E62" s="5" t="s">
        <v>19</v>
      </c>
      <c r="F62" s="4">
        <f t="shared" si="0"/>
      </c>
      <c r="G62" s="5" t="s">
        <v>13</v>
      </c>
      <c r="H62" s="5" t="s">
        <v>146</v>
      </c>
      <c r="I62" s="5" t="s">
        <v>147</v>
      </c>
      <c r="J62" s="5" t="s">
        <v>148</v>
      </c>
    </row>
    <row r="63" spans="1:10" ht="15" customHeight="1">
      <c r="A63" s="3" t="s">
        <v>153</v>
      </c>
      <c r="B63" s="4" t="str">
        <f>RIGHT("a20057004",LEN("a20057004")-1)</f>
        <v>20057004</v>
      </c>
      <c r="C63" s="5" t="s">
        <v>154</v>
      </c>
      <c r="D63" s="6">
        <v>33218</v>
      </c>
      <c r="E63" s="5" t="s">
        <v>12</v>
      </c>
      <c r="F63" s="4">
        <f t="shared" si="0"/>
      </c>
      <c r="G63" s="5" t="s">
        <v>13</v>
      </c>
      <c r="H63" s="5" t="s">
        <v>146</v>
      </c>
      <c r="I63" s="5" t="s">
        <v>147</v>
      </c>
      <c r="J63" s="5" t="s">
        <v>148</v>
      </c>
    </row>
    <row r="64" spans="1:10" ht="15" customHeight="1">
      <c r="A64" s="3" t="s">
        <v>155</v>
      </c>
      <c r="B64" s="4" t="str">
        <f>RIGHT("a20057005",LEN("a20057005")-1)</f>
        <v>20057005</v>
      </c>
      <c r="C64" s="5" t="s">
        <v>156</v>
      </c>
      <c r="D64" s="6">
        <v>30600</v>
      </c>
      <c r="E64" s="5" t="s">
        <v>12</v>
      </c>
      <c r="F64" s="4">
        <f t="shared" si="0"/>
      </c>
      <c r="G64" s="5" t="s">
        <v>13</v>
      </c>
      <c r="H64" s="5" t="s">
        <v>146</v>
      </c>
      <c r="I64" s="5" t="s">
        <v>147</v>
      </c>
      <c r="J64" s="5" t="s">
        <v>148</v>
      </c>
    </row>
    <row r="65" spans="1:10" ht="15" customHeight="1">
      <c r="A65" s="3" t="s">
        <v>157</v>
      </c>
      <c r="B65" s="4" t="str">
        <f>RIGHT("a20057006",LEN("a20057006")-1)</f>
        <v>20057006</v>
      </c>
      <c r="C65" s="5" t="s">
        <v>158</v>
      </c>
      <c r="D65" s="6">
        <v>29888</v>
      </c>
      <c r="E65" s="5" t="s">
        <v>19</v>
      </c>
      <c r="F65" s="4">
        <f t="shared" si="0"/>
      </c>
      <c r="G65" s="5" t="s">
        <v>13</v>
      </c>
      <c r="H65" s="5" t="s">
        <v>146</v>
      </c>
      <c r="I65" s="5" t="s">
        <v>147</v>
      </c>
      <c r="J65" s="5" t="s">
        <v>148</v>
      </c>
    </row>
    <row r="66" spans="1:10" ht="15" customHeight="1">
      <c r="A66" s="3" t="s">
        <v>159</v>
      </c>
      <c r="B66" s="4" t="str">
        <f>RIGHT("a20057007",LEN("a20057007")-1)</f>
        <v>20057007</v>
      </c>
      <c r="C66" s="5" t="s">
        <v>160</v>
      </c>
      <c r="D66" s="6">
        <v>34264</v>
      </c>
      <c r="E66" s="5" t="s">
        <v>19</v>
      </c>
      <c r="F66" s="4">
        <f aca="true" t="shared" si="1" ref="F66:F129">RIGHT("a",LEN("a")-1)</f>
      </c>
      <c r="G66" s="5" t="s">
        <v>13</v>
      </c>
      <c r="H66" s="5" t="s">
        <v>146</v>
      </c>
      <c r="I66" s="5" t="s">
        <v>147</v>
      </c>
      <c r="J66" s="5" t="s">
        <v>148</v>
      </c>
    </row>
    <row r="67" spans="1:10" ht="15" customHeight="1">
      <c r="A67" s="3" t="s">
        <v>161</v>
      </c>
      <c r="B67" s="4" t="str">
        <f>RIGHT("a20057008",LEN("a20057008")-1)</f>
        <v>20057008</v>
      </c>
      <c r="C67" s="5" t="s">
        <v>162</v>
      </c>
      <c r="D67" s="6">
        <v>34799</v>
      </c>
      <c r="E67" s="5" t="s">
        <v>12</v>
      </c>
      <c r="F67" s="4">
        <f t="shared" si="1"/>
      </c>
      <c r="G67" s="5" t="s">
        <v>13</v>
      </c>
      <c r="H67" s="5" t="s">
        <v>146</v>
      </c>
      <c r="I67" s="5" t="s">
        <v>147</v>
      </c>
      <c r="J67" s="5" t="s">
        <v>148</v>
      </c>
    </row>
    <row r="68" spans="1:10" ht="15" customHeight="1">
      <c r="A68" s="3" t="s">
        <v>163</v>
      </c>
      <c r="B68" s="4" t="str">
        <f>RIGHT("a20057009",LEN("a20057009")-1)</f>
        <v>20057009</v>
      </c>
      <c r="C68" s="5" t="s">
        <v>164</v>
      </c>
      <c r="D68" s="6">
        <v>27992</v>
      </c>
      <c r="E68" s="5" t="s">
        <v>12</v>
      </c>
      <c r="F68" s="4">
        <f t="shared" si="1"/>
      </c>
      <c r="G68" s="5" t="s">
        <v>13</v>
      </c>
      <c r="H68" s="5" t="s">
        <v>146</v>
      </c>
      <c r="I68" s="5" t="s">
        <v>147</v>
      </c>
      <c r="J68" s="5" t="s">
        <v>148</v>
      </c>
    </row>
    <row r="69" spans="1:10" ht="15" customHeight="1">
      <c r="A69" s="3" t="s">
        <v>165</v>
      </c>
      <c r="B69" s="4" t="str">
        <f>RIGHT("a20057010",LEN("a20057010")-1)</f>
        <v>20057010</v>
      </c>
      <c r="C69" s="5" t="s">
        <v>166</v>
      </c>
      <c r="D69" s="6">
        <v>29512</v>
      </c>
      <c r="E69" s="5" t="s">
        <v>12</v>
      </c>
      <c r="F69" s="4">
        <f t="shared" si="1"/>
      </c>
      <c r="G69" s="5" t="s">
        <v>13</v>
      </c>
      <c r="H69" s="5" t="s">
        <v>146</v>
      </c>
      <c r="I69" s="5" t="s">
        <v>147</v>
      </c>
      <c r="J69" s="5" t="s">
        <v>148</v>
      </c>
    </row>
    <row r="70" spans="1:10" ht="15" customHeight="1">
      <c r="A70" s="3" t="s">
        <v>167</v>
      </c>
      <c r="B70" s="4" t="str">
        <f>RIGHT("a20057011",LEN("a20057011")-1)</f>
        <v>20057011</v>
      </c>
      <c r="C70" s="5" t="s">
        <v>168</v>
      </c>
      <c r="D70" s="6">
        <v>31341</v>
      </c>
      <c r="E70" s="5" t="s">
        <v>19</v>
      </c>
      <c r="F70" s="4">
        <f t="shared" si="1"/>
      </c>
      <c r="G70" s="5" t="s">
        <v>13</v>
      </c>
      <c r="H70" s="5" t="s">
        <v>146</v>
      </c>
      <c r="I70" s="5" t="s">
        <v>147</v>
      </c>
      <c r="J70" s="5" t="s">
        <v>148</v>
      </c>
    </row>
    <row r="71" spans="1:10" ht="15" customHeight="1">
      <c r="A71" s="3" t="s">
        <v>169</v>
      </c>
      <c r="B71" s="4" t="str">
        <f>RIGHT("a20057012",LEN("a20057012")-1)</f>
        <v>20057012</v>
      </c>
      <c r="C71" s="5" t="s">
        <v>170</v>
      </c>
      <c r="D71" s="6">
        <v>30499</v>
      </c>
      <c r="E71" s="5" t="s">
        <v>12</v>
      </c>
      <c r="F71" s="4">
        <f t="shared" si="1"/>
      </c>
      <c r="G71" s="5" t="s">
        <v>13</v>
      </c>
      <c r="H71" s="5" t="s">
        <v>146</v>
      </c>
      <c r="I71" s="5" t="s">
        <v>147</v>
      </c>
      <c r="J71" s="5" t="s">
        <v>148</v>
      </c>
    </row>
    <row r="72" spans="1:10" ht="15" customHeight="1">
      <c r="A72" s="3" t="s">
        <v>171</v>
      </c>
      <c r="B72" s="4" t="str">
        <f>RIGHT("a20057013",LEN("a20057013")-1)</f>
        <v>20057013</v>
      </c>
      <c r="C72" s="5" t="s">
        <v>172</v>
      </c>
      <c r="D72" s="6">
        <v>31970</v>
      </c>
      <c r="E72" s="5" t="s">
        <v>19</v>
      </c>
      <c r="F72" s="4">
        <f t="shared" si="1"/>
      </c>
      <c r="G72" s="5" t="s">
        <v>13</v>
      </c>
      <c r="H72" s="5" t="s">
        <v>146</v>
      </c>
      <c r="I72" s="5" t="s">
        <v>147</v>
      </c>
      <c r="J72" s="5" t="s">
        <v>148</v>
      </c>
    </row>
    <row r="73" spans="1:10" ht="15" customHeight="1">
      <c r="A73" s="3" t="s">
        <v>173</v>
      </c>
      <c r="B73" s="4" t="str">
        <f>RIGHT("a20057014",LEN("a20057014")-1)</f>
        <v>20057014</v>
      </c>
      <c r="C73" s="5" t="s">
        <v>174</v>
      </c>
      <c r="D73" s="6">
        <v>32905</v>
      </c>
      <c r="E73" s="5" t="s">
        <v>12</v>
      </c>
      <c r="F73" s="4">
        <f t="shared" si="1"/>
      </c>
      <c r="G73" s="5" t="s">
        <v>13</v>
      </c>
      <c r="H73" s="5" t="s">
        <v>146</v>
      </c>
      <c r="I73" s="5" t="s">
        <v>147</v>
      </c>
      <c r="J73" s="5" t="s">
        <v>148</v>
      </c>
    </row>
    <row r="74" spans="1:10" ht="15" customHeight="1">
      <c r="A74" s="3" t="s">
        <v>175</v>
      </c>
      <c r="B74" s="4" t="str">
        <f>RIGHT("a20057015",LEN("a20057015")-1)</f>
        <v>20057015</v>
      </c>
      <c r="C74" s="5" t="s">
        <v>176</v>
      </c>
      <c r="D74" s="6">
        <v>35061</v>
      </c>
      <c r="E74" s="5" t="s">
        <v>12</v>
      </c>
      <c r="F74" s="4">
        <f t="shared" si="1"/>
      </c>
      <c r="G74" s="5" t="s">
        <v>13</v>
      </c>
      <c r="H74" s="5" t="s">
        <v>146</v>
      </c>
      <c r="I74" s="5" t="s">
        <v>147</v>
      </c>
      <c r="J74" s="5" t="s">
        <v>148</v>
      </c>
    </row>
    <row r="75" spans="1:10" ht="15" customHeight="1">
      <c r="A75" s="3" t="s">
        <v>177</v>
      </c>
      <c r="B75" s="4" t="str">
        <f>RIGHT("a20057016",LEN("a20057016")-1)</f>
        <v>20057016</v>
      </c>
      <c r="C75" s="5" t="s">
        <v>178</v>
      </c>
      <c r="D75" s="6">
        <v>28407</v>
      </c>
      <c r="E75" s="5" t="s">
        <v>19</v>
      </c>
      <c r="F75" s="4">
        <f t="shared" si="1"/>
      </c>
      <c r="G75" s="5" t="s">
        <v>13</v>
      </c>
      <c r="H75" s="5" t="s">
        <v>146</v>
      </c>
      <c r="I75" s="5" t="s">
        <v>147</v>
      </c>
      <c r="J75" s="5" t="s">
        <v>148</v>
      </c>
    </row>
    <row r="76" spans="1:10" ht="15" customHeight="1">
      <c r="A76" s="3" t="s">
        <v>179</v>
      </c>
      <c r="B76" s="4" t="str">
        <f>RIGHT("a20057017",LEN("a20057017")-1)</f>
        <v>20057017</v>
      </c>
      <c r="C76" s="5" t="s">
        <v>180</v>
      </c>
      <c r="D76" s="6">
        <v>35333</v>
      </c>
      <c r="E76" s="5" t="s">
        <v>12</v>
      </c>
      <c r="F76" s="4">
        <f t="shared" si="1"/>
      </c>
      <c r="G76" s="5" t="s">
        <v>13</v>
      </c>
      <c r="H76" s="5" t="s">
        <v>146</v>
      </c>
      <c r="I76" s="5" t="s">
        <v>147</v>
      </c>
      <c r="J76" s="5" t="s">
        <v>148</v>
      </c>
    </row>
    <row r="77" spans="1:10" ht="15" customHeight="1">
      <c r="A77" s="3" t="s">
        <v>181</v>
      </c>
      <c r="B77" s="4" t="str">
        <f>RIGHT("a20057018",LEN("a20057018")-1)</f>
        <v>20057018</v>
      </c>
      <c r="C77" s="5" t="s">
        <v>182</v>
      </c>
      <c r="D77" s="6">
        <v>34662</v>
      </c>
      <c r="E77" s="5" t="s">
        <v>19</v>
      </c>
      <c r="F77" s="4">
        <f t="shared" si="1"/>
      </c>
      <c r="G77" s="5" t="s">
        <v>13</v>
      </c>
      <c r="H77" s="5" t="s">
        <v>146</v>
      </c>
      <c r="I77" s="5" t="s">
        <v>147</v>
      </c>
      <c r="J77" s="5" t="s">
        <v>148</v>
      </c>
    </row>
    <row r="78" spans="1:10" ht="15" customHeight="1">
      <c r="A78" s="3" t="s">
        <v>183</v>
      </c>
      <c r="B78" s="4" t="str">
        <f>RIGHT("a20057019",LEN("a20057019")-1)</f>
        <v>20057019</v>
      </c>
      <c r="C78" s="5" t="s">
        <v>184</v>
      </c>
      <c r="D78" s="6">
        <v>33095</v>
      </c>
      <c r="E78" s="5" t="s">
        <v>12</v>
      </c>
      <c r="F78" s="4">
        <f t="shared" si="1"/>
      </c>
      <c r="G78" s="5" t="s">
        <v>13</v>
      </c>
      <c r="H78" s="5" t="s">
        <v>146</v>
      </c>
      <c r="I78" s="5" t="s">
        <v>147</v>
      </c>
      <c r="J78" s="5" t="s">
        <v>148</v>
      </c>
    </row>
    <row r="79" spans="1:10" ht="15" customHeight="1">
      <c r="A79" s="3" t="s">
        <v>185</v>
      </c>
      <c r="B79" s="4" t="str">
        <f>RIGHT("a20057020",LEN("a20057020")-1)</f>
        <v>20057020</v>
      </c>
      <c r="C79" s="5" t="s">
        <v>186</v>
      </c>
      <c r="D79" s="6">
        <v>29683</v>
      </c>
      <c r="E79" s="5" t="s">
        <v>12</v>
      </c>
      <c r="F79" s="4">
        <f t="shared" si="1"/>
      </c>
      <c r="G79" s="5" t="s">
        <v>13</v>
      </c>
      <c r="H79" s="5" t="s">
        <v>146</v>
      </c>
      <c r="I79" s="5" t="s">
        <v>147</v>
      </c>
      <c r="J79" s="5" t="s">
        <v>148</v>
      </c>
    </row>
    <row r="80" spans="1:10" ht="15" customHeight="1">
      <c r="A80" s="3" t="s">
        <v>187</v>
      </c>
      <c r="B80" s="4" t="str">
        <f>RIGHT("a20057021",LEN("a20057021")-1)</f>
        <v>20057021</v>
      </c>
      <c r="C80" s="5" t="s">
        <v>188</v>
      </c>
      <c r="D80" s="6">
        <v>33352</v>
      </c>
      <c r="E80" s="5" t="s">
        <v>12</v>
      </c>
      <c r="F80" s="4">
        <f t="shared" si="1"/>
      </c>
      <c r="G80" s="5" t="s">
        <v>13</v>
      </c>
      <c r="H80" s="5" t="s">
        <v>146</v>
      </c>
      <c r="I80" s="5" t="s">
        <v>147</v>
      </c>
      <c r="J80" s="5" t="s">
        <v>148</v>
      </c>
    </row>
    <row r="81" spans="1:10" ht="15" customHeight="1">
      <c r="A81" s="3" t="s">
        <v>189</v>
      </c>
      <c r="B81" s="4" t="str">
        <f>RIGHT("a20057022",LEN("a20057022")-1)</f>
        <v>20057022</v>
      </c>
      <c r="C81" s="5" t="s">
        <v>190</v>
      </c>
      <c r="D81" s="6">
        <v>28157</v>
      </c>
      <c r="E81" s="5" t="s">
        <v>19</v>
      </c>
      <c r="F81" s="4">
        <f t="shared" si="1"/>
      </c>
      <c r="G81" s="5" t="s">
        <v>13</v>
      </c>
      <c r="H81" s="5" t="s">
        <v>146</v>
      </c>
      <c r="I81" s="5" t="s">
        <v>147</v>
      </c>
      <c r="J81" s="5" t="s">
        <v>148</v>
      </c>
    </row>
    <row r="82" spans="1:10" ht="15" customHeight="1">
      <c r="A82" s="3" t="s">
        <v>191</v>
      </c>
      <c r="B82" s="4" t="str">
        <f>RIGHT("a20057023",LEN("a20057023")-1)</f>
        <v>20057023</v>
      </c>
      <c r="C82" s="5" t="s">
        <v>192</v>
      </c>
      <c r="D82" s="6">
        <v>35171</v>
      </c>
      <c r="E82" s="5" t="s">
        <v>19</v>
      </c>
      <c r="F82" s="4">
        <f t="shared" si="1"/>
      </c>
      <c r="G82" s="5" t="s">
        <v>13</v>
      </c>
      <c r="H82" s="5" t="s">
        <v>146</v>
      </c>
      <c r="I82" s="5" t="s">
        <v>147</v>
      </c>
      <c r="J82" s="5" t="s">
        <v>148</v>
      </c>
    </row>
    <row r="83" spans="1:10" ht="15" customHeight="1">
      <c r="A83" s="3" t="s">
        <v>193</v>
      </c>
      <c r="B83" s="4" t="str">
        <f>RIGHT("a20057024",LEN("a20057024")-1)</f>
        <v>20057024</v>
      </c>
      <c r="C83" s="5" t="s">
        <v>194</v>
      </c>
      <c r="D83" s="6">
        <v>28824</v>
      </c>
      <c r="E83" s="5" t="s">
        <v>19</v>
      </c>
      <c r="F83" s="4">
        <f t="shared" si="1"/>
      </c>
      <c r="G83" s="5" t="s">
        <v>13</v>
      </c>
      <c r="H83" s="5" t="s">
        <v>146</v>
      </c>
      <c r="I83" s="5" t="s">
        <v>147</v>
      </c>
      <c r="J83" s="5" t="s">
        <v>148</v>
      </c>
    </row>
    <row r="84" spans="1:10" ht="15" customHeight="1">
      <c r="A84" s="3" t="s">
        <v>195</v>
      </c>
      <c r="B84" s="4" t="str">
        <f>RIGHT("a20057025",LEN("a20057025")-1)</f>
        <v>20057025</v>
      </c>
      <c r="C84" s="5" t="s">
        <v>196</v>
      </c>
      <c r="D84" s="6">
        <v>26787</v>
      </c>
      <c r="E84" s="5" t="s">
        <v>19</v>
      </c>
      <c r="F84" s="4">
        <f t="shared" si="1"/>
      </c>
      <c r="G84" s="5" t="s">
        <v>13</v>
      </c>
      <c r="H84" s="5" t="s">
        <v>146</v>
      </c>
      <c r="I84" s="5" t="s">
        <v>147</v>
      </c>
      <c r="J84" s="5" t="s">
        <v>148</v>
      </c>
    </row>
    <row r="85" spans="1:10" ht="15" customHeight="1">
      <c r="A85" s="3" t="s">
        <v>197</v>
      </c>
      <c r="B85" s="4" t="str">
        <f>RIGHT("a20057026",LEN("a20057026")-1)</f>
        <v>20057026</v>
      </c>
      <c r="C85" s="5" t="s">
        <v>198</v>
      </c>
      <c r="D85" s="6">
        <v>30405</v>
      </c>
      <c r="E85" s="5" t="s">
        <v>19</v>
      </c>
      <c r="F85" s="4">
        <f t="shared" si="1"/>
      </c>
      <c r="G85" s="5" t="s">
        <v>13</v>
      </c>
      <c r="H85" s="5" t="s">
        <v>146</v>
      </c>
      <c r="I85" s="5" t="s">
        <v>147</v>
      </c>
      <c r="J85" s="5" t="s">
        <v>148</v>
      </c>
    </row>
    <row r="86" spans="1:10" ht="15" customHeight="1">
      <c r="A86" s="3" t="s">
        <v>199</v>
      </c>
      <c r="B86" s="4" t="str">
        <f>RIGHT("a20057027",LEN("a20057027")-1)</f>
        <v>20057027</v>
      </c>
      <c r="C86" s="5" t="s">
        <v>200</v>
      </c>
      <c r="D86" s="6">
        <v>33654</v>
      </c>
      <c r="E86" s="5" t="s">
        <v>12</v>
      </c>
      <c r="F86" s="4">
        <f t="shared" si="1"/>
      </c>
      <c r="G86" s="5" t="s">
        <v>13</v>
      </c>
      <c r="H86" s="5" t="s">
        <v>146</v>
      </c>
      <c r="I86" s="5" t="s">
        <v>147</v>
      </c>
      <c r="J86" s="5" t="s">
        <v>148</v>
      </c>
    </row>
    <row r="87" spans="1:10" ht="15" customHeight="1">
      <c r="A87" s="3" t="s">
        <v>201</v>
      </c>
      <c r="B87" s="4" t="str">
        <f>RIGHT("a20057028",LEN("a20057028")-1)</f>
        <v>20057028</v>
      </c>
      <c r="C87" s="5" t="s">
        <v>202</v>
      </c>
      <c r="D87" s="6">
        <v>32253</v>
      </c>
      <c r="E87" s="5" t="s">
        <v>19</v>
      </c>
      <c r="F87" s="4">
        <f t="shared" si="1"/>
      </c>
      <c r="G87" s="5" t="s">
        <v>13</v>
      </c>
      <c r="H87" s="5" t="s">
        <v>146</v>
      </c>
      <c r="I87" s="5" t="s">
        <v>147</v>
      </c>
      <c r="J87" s="5" t="s">
        <v>148</v>
      </c>
    </row>
    <row r="88" spans="1:10" ht="15" customHeight="1">
      <c r="A88" s="3" t="s">
        <v>203</v>
      </c>
      <c r="B88" s="4" t="str">
        <f>RIGHT("a20057029",LEN("a20057029")-1)</f>
        <v>20057029</v>
      </c>
      <c r="C88" s="5" t="s">
        <v>204</v>
      </c>
      <c r="D88" s="6">
        <v>30691</v>
      </c>
      <c r="E88" s="5" t="s">
        <v>19</v>
      </c>
      <c r="F88" s="4">
        <f t="shared" si="1"/>
      </c>
      <c r="G88" s="5" t="s">
        <v>13</v>
      </c>
      <c r="H88" s="5" t="s">
        <v>146</v>
      </c>
      <c r="I88" s="5" t="s">
        <v>147</v>
      </c>
      <c r="J88" s="5" t="s">
        <v>148</v>
      </c>
    </row>
    <row r="89" spans="1:10" ht="15" customHeight="1">
      <c r="A89" s="3" t="s">
        <v>205</v>
      </c>
      <c r="B89" s="4" t="str">
        <f>RIGHT("a20057030",LEN("a20057030")-1)</f>
        <v>20057030</v>
      </c>
      <c r="C89" s="5" t="s">
        <v>206</v>
      </c>
      <c r="D89" s="6">
        <v>30536</v>
      </c>
      <c r="E89" s="5" t="s">
        <v>19</v>
      </c>
      <c r="F89" s="4">
        <f t="shared" si="1"/>
      </c>
      <c r="G89" s="5" t="s">
        <v>13</v>
      </c>
      <c r="H89" s="5" t="s">
        <v>146</v>
      </c>
      <c r="I89" s="5" t="s">
        <v>147</v>
      </c>
      <c r="J89" s="5" t="s">
        <v>148</v>
      </c>
    </row>
    <row r="90" spans="1:10" ht="15" customHeight="1">
      <c r="A90" s="3" t="s">
        <v>207</v>
      </c>
      <c r="B90" s="4" t="str">
        <f>RIGHT("a20057031",LEN("a20057031")-1)</f>
        <v>20057031</v>
      </c>
      <c r="C90" s="5" t="s">
        <v>208</v>
      </c>
      <c r="D90" s="6">
        <v>29097</v>
      </c>
      <c r="E90" s="5" t="s">
        <v>19</v>
      </c>
      <c r="F90" s="4">
        <f t="shared" si="1"/>
      </c>
      <c r="G90" s="5" t="s">
        <v>13</v>
      </c>
      <c r="H90" s="5" t="s">
        <v>146</v>
      </c>
      <c r="I90" s="5" t="s">
        <v>147</v>
      </c>
      <c r="J90" s="5" t="s">
        <v>148</v>
      </c>
    </row>
    <row r="91" spans="1:10" ht="15" customHeight="1">
      <c r="A91" s="3" t="s">
        <v>209</v>
      </c>
      <c r="B91" s="4" t="str">
        <f>RIGHT("a20057032",LEN("a20057032")-1)</f>
        <v>20057032</v>
      </c>
      <c r="C91" s="5" t="s">
        <v>210</v>
      </c>
      <c r="D91" s="6">
        <v>33155</v>
      </c>
      <c r="E91" s="5" t="s">
        <v>12</v>
      </c>
      <c r="F91" s="4">
        <f t="shared" si="1"/>
      </c>
      <c r="G91" s="5" t="s">
        <v>13</v>
      </c>
      <c r="H91" s="5" t="s">
        <v>146</v>
      </c>
      <c r="I91" s="5" t="s">
        <v>147</v>
      </c>
      <c r="J91" s="5" t="s">
        <v>148</v>
      </c>
    </row>
    <row r="92" spans="1:10" ht="15" customHeight="1">
      <c r="A92" s="3" t="s">
        <v>211</v>
      </c>
      <c r="B92" s="4" t="str">
        <f>RIGHT("a20057033",LEN("a20057033")-1)</f>
        <v>20057033</v>
      </c>
      <c r="C92" s="5" t="s">
        <v>212</v>
      </c>
      <c r="D92" s="6">
        <v>33409</v>
      </c>
      <c r="E92" s="5" t="s">
        <v>12</v>
      </c>
      <c r="F92" s="4">
        <f t="shared" si="1"/>
      </c>
      <c r="G92" s="5" t="s">
        <v>13</v>
      </c>
      <c r="H92" s="5" t="s">
        <v>146</v>
      </c>
      <c r="I92" s="5" t="s">
        <v>147</v>
      </c>
      <c r="J92" s="5" t="s">
        <v>148</v>
      </c>
    </row>
    <row r="93" spans="1:10" ht="15" customHeight="1">
      <c r="A93" s="3" t="s">
        <v>213</v>
      </c>
      <c r="B93" s="4" t="str">
        <f>RIGHT("a20057034",LEN("a20057034")-1)</f>
        <v>20057034</v>
      </c>
      <c r="C93" s="5" t="s">
        <v>214</v>
      </c>
      <c r="D93" s="6">
        <v>33637</v>
      </c>
      <c r="E93" s="5" t="s">
        <v>19</v>
      </c>
      <c r="F93" s="4">
        <f t="shared" si="1"/>
      </c>
      <c r="G93" s="5" t="s">
        <v>13</v>
      </c>
      <c r="H93" s="5" t="s">
        <v>146</v>
      </c>
      <c r="I93" s="5" t="s">
        <v>147</v>
      </c>
      <c r="J93" s="5" t="s">
        <v>148</v>
      </c>
    </row>
    <row r="94" spans="1:10" ht="15" customHeight="1">
      <c r="A94" s="3" t="s">
        <v>215</v>
      </c>
      <c r="B94" s="4" t="str">
        <f>RIGHT("a20057035",LEN("a20057035")-1)</f>
        <v>20057035</v>
      </c>
      <c r="C94" s="5" t="s">
        <v>216</v>
      </c>
      <c r="D94" s="6">
        <v>33235</v>
      </c>
      <c r="E94" s="5" t="s">
        <v>12</v>
      </c>
      <c r="F94" s="4">
        <f t="shared" si="1"/>
      </c>
      <c r="G94" s="5" t="s">
        <v>13</v>
      </c>
      <c r="H94" s="5" t="s">
        <v>146</v>
      </c>
      <c r="I94" s="5" t="s">
        <v>147</v>
      </c>
      <c r="J94" s="5" t="s">
        <v>148</v>
      </c>
    </row>
    <row r="95" spans="1:10" ht="15" customHeight="1">
      <c r="A95" s="3" t="s">
        <v>217</v>
      </c>
      <c r="B95" s="4" t="str">
        <f>RIGHT("a20057208",LEN("a20057208")-1)</f>
        <v>20057208</v>
      </c>
      <c r="C95" s="5" t="s">
        <v>218</v>
      </c>
      <c r="D95" s="6">
        <v>31684</v>
      </c>
      <c r="E95" s="5" t="s">
        <v>19</v>
      </c>
      <c r="F95" s="4">
        <f t="shared" si="1"/>
      </c>
      <c r="G95" s="5" t="s">
        <v>13</v>
      </c>
      <c r="H95" s="5" t="s">
        <v>146</v>
      </c>
      <c r="I95" s="5" t="s">
        <v>219</v>
      </c>
      <c r="J95" s="5" t="s">
        <v>148</v>
      </c>
    </row>
    <row r="96" spans="1:10" ht="15" customHeight="1">
      <c r="A96" s="3" t="s">
        <v>220</v>
      </c>
      <c r="B96" s="4" t="str">
        <f>RIGHT("a20057209",LEN("a20057209")-1)</f>
        <v>20057209</v>
      </c>
      <c r="C96" s="5" t="s">
        <v>221</v>
      </c>
      <c r="D96" s="6">
        <v>35320</v>
      </c>
      <c r="E96" s="5" t="s">
        <v>19</v>
      </c>
      <c r="F96" s="4">
        <f t="shared" si="1"/>
      </c>
      <c r="G96" s="5" t="s">
        <v>13</v>
      </c>
      <c r="H96" s="5" t="s">
        <v>146</v>
      </c>
      <c r="I96" s="5" t="s">
        <v>219</v>
      </c>
      <c r="J96" s="5" t="s">
        <v>148</v>
      </c>
    </row>
    <row r="97" spans="1:10" ht="15" customHeight="1">
      <c r="A97" s="3" t="s">
        <v>222</v>
      </c>
      <c r="B97" s="4" t="str">
        <f>RIGHT("a20057210",LEN("a20057210")-1)</f>
        <v>20057210</v>
      </c>
      <c r="C97" s="5" t="s">
        <v>223</v>
      </c>
      <c r="D97" s="6">
        <v>31006</v>
      </c>
      <c r="E97" s="5" t="s">
        <v>12</v>
      </c>
      <c r="F97" s="4">
        <f t="shared" si="1"/>
      </c>
      <c r="G97" s="5" t="s">
        <v>13</v>
      </c>
      <c r="H97" s="5" t="s">
        <v>146</v>
      </c>
      <c r="I97" s="5" t="s">
        <v>219</v>
      </c>
      <c r="J97" s="5" t="s">
        <v>148</v>
      </c>
    </row>
    <row r="98" spans="1:10" ht="15" customHeight="1">
      <c r="A98" s="3" t="s">
        <v>224</v>
      </c>
      <c r="B98" s="4" t="str">
        <f>RIGHT("a20057211",LEN("a20057211")-1)</f>
        <v>20057211</v>
      </c>
      <c r="C98" s="5" t="s">
        <v>225</v>
      </c>
      <c r="D98" s="6">
        <v>32217</v>
      </c>
      <c r="E98" s="5" t="s">
        <v>12</v>
      </c>
      <c r="F98" s="4">
        <f t="shared" si="1"/>
      </c>
      <c r="G98" s="5" t="s">
        <v>13</v>
      </c>
      <c r="H98" s="5" t="s">
        <v>146</v>
      </c>
      <c r="I98" s="5" t="s">
        <v>219</v>
      </c>
      <c r="J98" s="5" t="s">
        <v>148</v>
      </c>
    </row>
    <row r="99" spans="1:10" ht="15" customHeight="1">
      <c r="A99" s="3" t="s">
        <v>226</v>
      </c>
      <c r="B99" s="4" t="str">
        <f>RIGHT("a20057212",LEN("a20057212")-1)</f>
        <v>20057212</v>
      </c>
      <c r="C99" s="5" t="s">
        <v>227</v>
      </c>
      <c r="D99" s="6">
        <v>31269</v>
      </c>
      <c r="E99" s="5" t="s">
        <v>12</v>
      </c>
      <c r="F99" s="4">
        <f t="shared" si="1"/>
      </c>
      <c r="G99" s="5" t="s">
        <v>13</v>
      </c>
      <c r="H99" s="5" t="s">
        <v>146</v>
      </c>
      <c r="I99" s="5" t="s">
        <v>219</v>
      </c>
      <c r="J99" s="5" t="s">
        <v>148</v>
      </c>
    </row>
    <row r="100" spans="1:10" ht="15" customHeight="1">
      <c r="A100" s="3" t="s">
        <v>228</v>
      </c>
      <c r="B100" s="4" t="str">
        <f>RIGHT("a20057213",LEN("a20057213")-1)</f>
        <v>20057213</v>
      </c>
      <c r="C100" s="5" t="s">
        <v>229</v>
      </c>
      <c r="D100" s="6">
        <v>27299</v>
      </c>
      <c r="E100" s="5" t="s">
        <v>19</v>
      </c>
      <c r="F100" s="4">
        <f t="shared" si="1"/>
      </c>
      <c r="G100" s="5" t="s">
        <v>13</v>
      </c>
      <c r="H100" s="5" t="s">
        <v>146</v>
      </c>
      <c r="I100" s="5" t="s">
        <v>219</v>
      </c>
      <c r="J100" s="5" t="s">
        <v>148</v>
      </c>
    </row>
    <row r="101" spans="1:10" ht="15" customHeight="1">
      <c r="A101" s="3" t="s">
        <v>230</v>
      </c>
      <c r="B101" s="4" t="str">
        <f>RIGHT("a20057214",LEN("a20057214")-1)</f>
        <v>20057214</v>
      </c>
      <c r="C101" s="5" t="s">
        <v>231</v>
      </c>
      <c r="D101" s="6">
        <v>27158</v>
      </c>
      <c r="E101" s="5" t="s">
        <v>12</v>
      </c>
      <c r="F101" s="4">
        <f t="shared" si="1"/>
      </c>
      <c r="G101" s="5" t="s">
        <v>13</v>
      </c>
      <c r="H101" s="5" t="s">
        <v>146</v>
      </c>
      <c r="I101" s="5" t="s">
        <v>219</v>
      </c>
      <c r="J101" s="5" t="s">
        <v>148</v>
      </c>
    </row>
    <row r="102" spans="1:10" ht="15" customHeight="1">
      <c r="A102" s="3" t="s">
        <v>232</v>
      </c>
      <c r="B102" s="4" t="str">
        <f>RIGHT("a20057215",LEN("a20057215")-1)</f>
        <v>20057215</v>
      </c>
      <c r="C102" s="5" t="s">
        <v>233</v>
      </c>
      <c r="D102" s="6">
        <v>30785</v>
      </c>
      <c r="E102" s="5" t="s">
        <v>12</v>
      </c>
      <c r="F102" s="4">
        <f t="shared" si="1"/>
      </c>
      <c r="G102" s="5" t="s">
        <v>13</v>
      </c>
      <c r="H102" s="5" t="s">
        <v>146</v>
      </c>
      <c r="I102" s="5" t="s">
        <v>219</v>
      </c>
      <c r="J102" s="5" t="s">
        <v>148</v>
      </c>
    </row>
    <row r="103" spans="1:10" ht="15" customHeight="1">
      <c r="A103" s="3" t="s">
        <v>234</v>
      </c>
      <c r="B103" s="4" t="str">
        <f>RIGHT("a20057216",LEN("a20057216")-1)</f>
        <v>20057216</v>
      </c>
      <c r="C103" s="5" t="s">
        <v>235</v>
      </c>
      <c r="D103" s="6">
        <v>32371</v>
      </c>
      <c r="E103" s="5" t="s">
        <v>12</v>
      </c>
      <c r="F103" s="4">
        <f t="shared" si="1"/>
      </c>
      <c r="G103" s="5" t="s">
        <v>13</v>
      </c>
      <c r="H103" s="5" t="s">
        <v>146</v>
      </c>
      <c r="I103" s="5" t="s">
        <v>219</v>
      </c>
      <c r="J103" s="5" t="s">
        <v>148</v>
      </c>
    </row>
    <row r="104" spans="1:10" ht="15" customHeight="1">
      <c r="A104" s="3" t="s">
        <v>236</v>
      </c>
      <c r="B104" s="4" t="str">
        <f>RIGHT("a20057217",LEN("a20057217")-1)</f>
        <v>20057217</v>
      </c>
      <c r="C104" s="5" t="s">
        <v>237</v>
      </c>
      <c r="D104" s="6">
        <v>30872</v>
      </c>
      <c r="E104" s="5" t="s">
        <v>12</v>
      </c>
      <c r="F104" s="4">
        <f t="shared" si="1"/>
      </c>
      <c r="G104" s="5" t="s">
        <v>13</v>
      </c>
      <c r="H104" s="5" t="s">
        <v>146</v>
      </c>
      <c r="I104" s="5" t="s">
        <v>219</v>
      </c>
      <c r="J104" s="5" t="s">
        <v>148</v>
      </c>
    </row>
    <row r="105" spans="1:10" ht="15" customHeight="1">
      <c r="A105" s="3" t="s">
        <v>238</v>
      </c>
      <c r="B105" s="4" t="str">
        <f>RIGHT("a20057218",LEN("a20057218")-1)</f>
        <v>20057218</v>
      </c>
      <c r="C105" s="5" t="s">
        <v>239</v>
      </c>
      <c r="D105" s="6">
        <v>33678</v>
      </c>
      <c r="E105" s="5" t="s">
        <v>12</v>
      </c>
      <c r="F105" s="4">
        <f t="shared" si="1"/>
      </c>
      <c r="G105" s="5" t="s">
        <v>13</v>
      </c>
      <c r="H105" s="5" t="s">
        <v>146</v>
      </c>
      <c r="I105" s="5" t="s">
        <v>219</v>
      </c>
      <c r="J105" s="5" t="s">
        <v>148</v>
      </c>
    </row>
    <row r="106" spans="1:10" ht="15" customHeight="1">
      <c r="A106" s="3" t="s">
        <v>240</v>
      </c>
      <c r="B106" s="4" t="str">
        <f>RIGHT("a20057219",LEN("a20057219")-1)</f>
        <v>20057219</v>
      </c>
      <c r="C106" s="5" t="s">
        <v>241</v>
      </c>
      <c r="D106" s="6">
        <v>30577</v>
      </c>
      <c r="E106" s="5" t="s">
        <v>12</v>
      </c>
      <c r="F106" s="4">
        <f t="shared" si="1"/>
      </c>
      <c r="G106" s="5" t="s">
        <v>13</v>
      </c>
      <c r="H106" s="5" t="s">
        <v>146</v>
      </c>
      <c r="I106" s="5" t="s">
        <v>219</v>
      </c>
      <c r="J106" s="5" t="s">
        <v>148</v>
      </c>
    </row>
    <row r="107" spans="1:10" ht="15" customHeight="1">
      <c r="A107" s="3" t="s">
        <v>242</v>
      </c>
      <c r="B107" s="4" t="str">
        <f>RIGHT("a20057220",LEN("a20057220")-1)</f>
        <v>20057220</v>
      </c>
      <c r="C107" s="5" t="s">
        <v>243</v>
      </c>
      <c r="D107" s="6">
        <v>30821</v>
      </c>
      <c r="E107" s="5" t="s">
        <v>12</v>
      </c>
      <c r="F107" s="4">
        <f t="shared" si="1"/>
      </c>
      <c r="G107" s="5" t="s">
        <v>13</v>
      </c>
      <c r="H107" s="5" t="s">
        <v>146</v>
      </c>
      <c r="I107" s="5" t="s">
        <v>219</v>
      </c>
      <c r="J107" s="5" t="s">
        <v>148</v>
      </c>
    </row>
    <row r="108" spans="1:10" ht="15" customHeight="1">
      <c r="A108" s="3" t="s">
        <v>244</v>
      </c>
      <c r="B108" s="4" t="str">
        <f>RIGHT("a20057221",LEN("a20057221")-1)</f>
        <v>20057221</v>
      </c>
      <c r="C108" s="5" t="s">
        <v>245</v>
      </c>
      <c r="D108" s="6">
        <v>34911</v>
      </c>
      <c r="E108" s="5" t="s">
        <v>12</v>
      </c>
      <c r="F108" s="4">
        <f t="shared" si="1"/>
      </c>
      <c r="G108" s="5" t="s">
        <v>13</v>
      </c>
      <c r="H108" s="5" t="s">
        <v>146</v>
      </c>
      <c r="I108" s="5" t="s">
        <v>219</v>
      </c>
      <c r="J108" s="5" t="s">
        <v>148</v>
      </c>
    </row>
    <row r="109" spans="1:10" ht="15" customHeight="1">
      <c r="A109" s="3" t="s">
        <v>246</v>
      </c>
      <c r="B109" s="4" t="str">
        <f>RIGHT("a20057222",LEN("a20057222")-1)</f>
        <v>20057222</v>
      </c>
      <c r="C109" s="5" t="s">
        <v>247</v>
      </c>
      <c r="D109" s="6">
        <v>33434</v>
      </c>
      <c r="E109" s="5" t="s">
        <v>19</v>
      </c>
      <c r="F109" s="4">
        <f t="shared" si="1"/>
      </c>
      <c r="G109" s="5" t="s">
        <v>13</v>
      </c>
      <c r="H109" s="5" t="s">
        <v>146</v>
      </c>
      <c r="I109" s="5" t="s">
        <v>219</v>
      </c>
      <c r="J109" s="5" t="s">
        <v>148</v>
      </c>
    </row>
    <row r="110" spans="1:10" ht="15" customHeight="1">
      <c r="A110" s="3" t="s">
        <v>248</v>
      </c>
      <c r="B110" s="4" t="str">
        <f>RIGHT("a20057223",LEN("a20057223")-1)</f>
        <v>20057223</v>
      </c>
      <c r="C110" s="5" t="s">
        <v>249</v>
      </c>
      <c r="D110" s="6">
        <v>27673</v>
      </c>
      <c r="E110" s="5" t="s">
        <v>19</v>
      </c>
      <c r="F110" s="4">
        <f t="shared" si="1"/>
      </c>
      <c r="G110" s="5" t="s">
        <v>13</v>
      </c>
      <c r="H110" s="5" t="s">
        <v>146</v>
      </c>
      <c r="I110" s="5" t="s">
        <v>219</v>
      </c>
      <c r="J110" s="5" t="s">
        <v>148</v>
      </c>
    </row>
    <row r="111" spans="1:10" ht="15" customHeight="1">
      <c r="A111" s="3" t="s">
        <v>250</v>
      </c>
      <c r="B111" s="4" t="str">
        <f>RIGHT("a20057224",LEN("a20057224")-1)</f>
        <v>20057224</v>
      </c>
      <c r="C111" s="5" t="s">
        <v>251</v>
      </c>
      <c r="D111" s="6">
        <v>30534</v>
      </c>
      <c r="E111" s="5" t="s">
        <v>19</v>
      </c>
      <c r="F111" s="4">
        <f t="shared" si="1"/>
      </c>
      <c r="G111" s="5" t="s">
        <v>13</v>
      </c>
      <c r="H111" s="5" t="s">
        <v>146</v>
      </c>
      <c r="I111" s="5" t="s">
        <v>219</v>
      </c>
      <c r="J111" s="5" t="s">
        <v>148</v>
      </c>
    </row>
    <row r="112" spans="1:10" ht="15" customHeight="1">
      <c r="A112" s="3" t="s">
        <v>252</v>
      </c>
      <c r="B112" s="4" t="str">
        <f>RIGHT("a20057225",LEN("a20057225")-1)</f>
        <v>20057225</v>
      </c>
      <c r="C112" s="5" t="s">
        <v>253</v>
      </c>
      <c r="D112" s="6">
        <v>34819</v>
      </c>
      <c r="E112" s="5" t="s">
        <v>19</v>
      </c>
      <c r="F112" s="4">
        <f t="shared" si="1"/>
      </c>
      <c r="G112" s="5" t="s">
        <v>13</v>
      </c>
      <c r="H112" s="5" t="s">
        <v>146</v>
      </c>
      <c r="I112" s="5" t="s">
        <v>219</v>
      </c>
      <c r="J112" s="5" t="s">
        <v>148</v>
      </c>
    </row>
    <row r="113" spans="1:10" ht="15" customHeight="1">
      <c r="A113" s="3" t="s">
        <v>254</v>
      </c>
      <c r="B113" s="4" t="str">
        <f>RIGHT("a20057226",LEN("a20057226")-1)</f>
        <v>20057226</v>
      </c>
      <c r="C113" s="5" t="s">
        <v>255</v>
      </c>
      <c r="D113" s="6">
        <v>32083</v>
      </c>
      <c r="E113" s="5" t="s">
        <v>19</v>
      </c>
      <c r="F113" s="4">
        <f t="shared" si="1"/>
      </c>
      <c r="G113" s="5" t="s">
        <v>13</v>
      </c>
      <c r="H113" s="5" t="s">
        <v>146</v>
      </c>
      <c r="I113" s="5" t="s">
        <v>219</v>
      </c>
      <c r="J113" s="5" t="s">
        <v>148</v>
      </c>
    </row>
    <row r="114" spans="1:10" ht="15" customHeight="1">
      <c r="A114" s="3" t="s">
        <v>256</v>
      </c>
      <c r="B114" s="4" t="str">
        <f>RIGHT("a20057227",LEN("a20057227")-1)</f>
        <v>20057227</v>
      </c>
      <c r="C114" s="5" t="s">
        <v>257</v>
      </c>
      <c r="D114" s="6">
        <v>30972</v>
      </c>
      <c r="E114" s="5" t="s">
        <v>19</v>
      </c>
      <c r="F114" s="4">
        <f t="shared" si="1"/>
      </c>
      <c r="G114" s="5" t="s">
        <v>13</v>
      </c>
      <c r="H114" s="5" t="s">
        <v>146</v>
      </c>
      <c r="I114" s="5" t="s">
        <v>219</v>
      </c>
      <c r="J114" s="5" t="s">
        <v>148</v>
      </c>
    </row>
    <row r="115" spans="1:10" ht="15" customHeight="1">
      <c r="A115" s="3" t="s">
        <v>258</v>
      </c>
      <c r="B115" s="4" t="str">
        <f>RIGHT("a20057228",LEN("a20057228")-1)</f>
        <v>20057228</v>
      </c>
      <c r="C115" s="5" t="s">
        <v>259</v>
      </c>
      <c r="D115" s="6">
        <v>35172</v>
      </c>
      <c r="E115" s="5" t="s">
        <v>19</v>
      </c>
      <c r="F115" s="4">
        <f t="shared" si="1"/>
      </c>
      <c r="G115" s="5" t="s">
        <v>13</v>
      </c>
      <c r="H115" s="5" t="s">
        <v>146</v>
      </c>
      <c r="I115" s="5" t="s">
        <v>219</v>
      </c>
      <c r="J115" s="5" t="s">
        <v>148</v>
      </c>
    </row>
    <row r="116" spans="1:10" ht="15" customHeight="1">
      <c r="A116" s="3" t="s">
        <v>260</v>
      </c>
      <c r="B116" s="4" t="str">
        <f>RIGHT("a20057229",LEN("a20057229")-1)</f>
        <v>20057229</v>
      </c>
      <c r="C116" s="5" t="s">
        <v>261</v>
      </c>
      <c r="D116" s="6">
        <v>34947</v>
      </c>
      <c r="E116" s="5" t="s">
        <v>19</v>
      </c>
      <c r="F116" s="4">
        <f t="shared" si="1"/>
      </c>
      <c r="G116" s="5" t="s">
        <v>13</v>
      </c>
      <c r="H116" s="5" t="s">
        <v>146</v>
      </c>
      <c r="I116" s="5" t="s">
        <v>219</v>
      </c>
      <c r="J116" s="5" t="s">
        <v>148</v>
      </c>
    </row>
    <row r="117" spans="1:10" ht="15" customHeight="1">
      <c r="A117" s="3" t="s">
        <v>262</v>
      </c>
      <c r="B117" s="4" t="str">
        <f>RIGHT("a20057230",LEN("a20057230")-1)</f>
        <v>20057230</v>
      </c>
      <c r="C117" s="5" t="s">
        <v>263</v>
      </c>
      <c r="D117" s="6">
        <v>33037</v>
      </c>
      <c r="E117" s="5" t="s">
        <v>19</v>
      </c>
      <c r="F117" s="4">
        <f t="shared" si="1"/>
      </c>
      <c r="G117" s="5" t="s">
        <v>13</v>
      </c>
      <c r="H117" s="5" t="s">
        <v>146</v>
      </c>
      <c r="I117" s="5" t="s">
        <v>219</v>
      </c>
      <c r="J117" s="5" t="s">
        <v>148</v>
      </c>
    </row>
    <row r="118" spans="1:10" ht="15" customHeight="1">
      <c r="A118" s="3" t="s">
        <v>264</v>
      </c>
      <c r="B118" s="4" t="str">
        <f>RIGHT("a20057231",LEN("a20057231")-1)</f>
        <v>20057231</v>
      </c>
      <c r="C118" s="5" t="s">
        <v>265</v>
      </c>
      <c r="D118" s="6">
        <v>29162</v>
      </c>
      <c r="E118" s="5" t="s">
        <v>12</v>
      </c>
      <c r="F118" s="4">
        <f t="shared" si="1"/>
      </c>
      <c r="G118" s="5" t="s">
        <v>13</v>
      </c>
      <c r="H118" s="5" t="s">
        <v>146</v>
      </c>
      <c r="I118" s="5" t="s">
        <v>219</v>
      </c>
      <c r="J118" s="5" t="s">
        <v>148</v>
      </c>
    </row>
    <row r="119" spans="1:10" ht="15" customHeight="1">
      <c r="A119" s="3" t="s">
        <v>266</v>
      </c>
      <c r="B119" s="4" t="str">
        <f>RIGHT("a20057232",LEN("a20057232")-1)</f>
        <v>20057232</v>
      </c>
      <c r="C119" s="5" t="s">
        <v>267</v>
      </c>
      <c r="D119" s="6">
        <v>30812</v>
      </c>
      <c r="E119" s="5" t="s">
        <v>19</v>
      </c>
      <c r="F119" s="4">
        <f t="shared" si="1"/>
      </c>
      <c r="G119" s="5" t="s">
        <v>13</v>
      </c>
      <c r="H119" s="5" t="s">
        <v>146</v>
      </c>
      <c r="I119" s="5" t="s">
        <v>219</v>
      </c>
      <c r="J119" s="5" t="s">
        <v>148</v>
      </c>
    </row>
    <row r="120" spans="1:10" ht="15" customHeight="1">
      <c r="A120" s="3" t="s">
        <v>268</v>
      </c>
      <c r="B120" s="4" t="str">
        <f>RIGHT("a20057233",LEN("a20057233")-1)</f>
        <v>20057233</v>
      </c>
      <c r="C120" s="5" t="s">
        <v>269</v>
      </c>
      <c r="D120" s="6">
        <v>29927</v>
      </c>
      <c r="E120" s="5" t="s">
        <v>19</v>
      </c>
      <c r="F120" s="4">
        <f t="shared" si="1"/>
      </c>
      <c r="G120" s="5" t="s">
        <v>13</v>
      </c>
      <c r="H120" s="5" t="s">
        <v>146</v>
      </c>
      <c r="I120" s="5" t="s">
        <v>219</v>
      </c>
      <c r="J120" s="5" t="s">
        <v>148</v>
      </c>
    </row>
    <row r="121" spans="1:10" ht="15" customHeight="1">
      <c r="A121" s="3" t="s">
        <v>270</v>
      </c>
      <c r="B121" s="4" t="str">
        <f>RIGHT("a20057234",LEN("a20057234")-1)</f>
        <v>20057234</v>
      </c>
      <c r="C121" s="5" t="s">
        <v>271</v>
      </c>
      <c r="D121" s="6">
        <v>30071</v>
      </c>
      <c r="E121" s="5" t="s">
        <v>19</v>
      </c>
      <c r="F121" s="4">
        <f t="shared" si="1"/>
      </c>
      <c r="G121" s="5" t="s">
        <v>13</v>
      </c>
      <c r="H121" s="5" t="s">
        <v>146</v>
      </c>
      <c r="I121" s="5" t="s">
        <v>219</v>
      </c>
      <c r="J121" s="5" t="s">
        <v>148</v>
      </c>
    </row>
    <row r="122" spans="1:10" ht="15" customHeight="1">
      <c r="A122" s="3" t="s">
        <v>272</v>
      </c>
      <c r="B122" s="4" t="str">
        <f>RIGHT("a20057235",LEN("a20057235")-1)</f>
        <v>20057235</v>
      </c>
      <c r="C122" s="5" t="s">
        <v>273</v>
      </c>
      <c r="D122" s="6">
        <v>27302</v>
      </c>
      <c r="E122" s="5" t="s">
        <v>12</v>
      </c>
      <c r="F122" s="4">
        <f t="shared" si="1"/>
      </c>
      <c r="G122" s="5" t="s">
        <v>13</v>
      </c>
      <c r="H122" s="5" t="s">
        <v>146</v>
      </c>
      <c r="I122" s="5" t="s">
        <v>219</v>
      </c>
      <c r="J122" s="5" t="s">
        <v>148</v>
      </c>
    </row>
    <row r="123" spans="1:10" ht="15" customHeight="1">
      <c r="A123" s="3" t="s">
        <v>274</v>
      </c>
      <c r="B123" s="4" t="str">
        <f>RIGHT("a20057236",LEN("a20057236")-1)</f>
        <v>20057236</v>
      </c>
      <c r="C123" s="5" t="s">
        <v>275</v>
      </c>
      <c r="D123" s="6">
        <v>34151</v>
      </c>
      <c r="E123" s="5" t="s">
        <v>19</v>
      </c>
      <c r="F123" s="4">
        <f t="shared" si="1"/>
      </c>
      <c r="G123" s="5" t="s">
        <v>13</v>
      </c>
      <c r="H123" s="5" t="s">
        <v>146</v>
      </c>
      <c r="I123" s="5" t="s">
        <v>219</v>
      </c>
      <c r="J123" s="5" t="s">
        <v>148</v>
      </c>
    </row>
    <row r="124" spans="1:10" ht="15" customHeight="1">
      <c r="A124" s="3" t="s">
        <v>276</v>
      </c>
      <c r="B124" s="4" t="str">
        <f>RIGHT("a20057237",LEN("a20057237")-1)</f>
        <v>20057237</v>
      </c>
      <c r="C124" s="5" t="s">
        <v>277</v>
      </c>
      <c r="D124" s="6">
        <v>31670</v>
      </c>
      <c r="E124" s="5" t="s">
        <v>12</v>
      </c>
      <c r="F124" s="4">
        <f t="shared" si="1"/>
      </c>
      <c r="G124" s="5" t="s">
        <v>13</v>
      </c>
      <c r="H124" s="5" t="s">
        <v>146</v>
      </c>
      <c r="I124" s="5" t="s">
        <v>219</v>
      </c>
      <c r="J124" s="5" t="s">
        <v>148</v>
      </c>
    </row>
    <row r="125" spans="1:10" ht="15" customHeight="1">
      <c r="A125" s="3" t="s">
        <v>278</v>
      </c>
      <c r="B125" s="4" t="str">
        <f>RIGHT("a20057238",LEN("a20057238")-1)</f>
        <v>20057238</v>
      </c>
      <c r="C125" s="5" t="s">
        <v>279</v>
      </c>
      <c r="D125" s="6">
        <v>34032</v>
      </c>
      <c r="E125" s="5" t="s">
        <v>12</v>
      </c>
      <c r="F125" s="4">
        <f t="shared" si="1"/>
      </c>
      <c r="G125" s="5" t="s">
        <v>13</v>
      </c>
      <c r="H125" s="5" t="s">
        <v>146</v>
      </c>
      <c r="I125" s="5" t="s">
        <v>219</v>
      </c>
      <c r="J125" s="5" t="s">
        <v>148</v>
      </c>
    </row>
    <row r="126" spans="1:10" ht="15" customHeight="1">
      <c r="A126" s="3" t="s">
        <v>280</v>
      </c>
      <c r="B126" s="4" t="str">
        <f>RIGHT("a20057239",LEN("a20057239")-1)</f>
        <v>20057239</v>
      </c>
      <c r="C126" s="5" t="s">
        <v>281</v>
      </c>
      <c r="D126" s="6">
        <v>31113</v>
      </c>
      <c r="E126" s="5" t="s">
        <v>12</v>
      </c>
      <c r="F126" s="4">
        <f t="shared" si="1"/>
      </c>
      <c r="G126" s="5" t="s">
        <v>13</v>
      </c>
      <c r="H126" s="5" t="s">
        <v>146</v>
      </c>
      <c r="I126" s="5" t="s">
        <v>219</v>
      </c>
      <c r="J126" s="5" t="s">
        <v>148</v>
      </c>
    </row>
    <row r="127" spans="1:10" ht="15" customHeight="1">
      <c r="A127" s="3" t="s">
        <v>282</v>
      </c>
      <c r="B127" s="4" t="str">
        <f>RIGHT("a20057240",LEN("a20057240")-1)</f>
        <v>20057240</v>
      </c>
      <c r="C127" s="5" t="s">
        <v>283</v>
      </c>
      <c r="D127" s="6">
        <v>30647</v>
      </c>
      <c r="E127" s="5" t="s">
        <v>12</v>
      </c>
      <c r="F127" s="4">
        <f t="shared" si="1"/>
      </c>
      <c r="G127" s="5" t="s">
        <v>13</v>
      </c>
      <c r="H127" s="5" t="s">
        <v>146</v>
      </c>
      <c r="I127" s="5" t="s">
        <v>219</v>
      </c>
      <c r="J127" s="5" t="s">
        <v>148</v>
      </c>
    </row>
    <row r="128" spans="1:10" ht="15" customHeight="1">
      <c r="A128" s="3" t="s">
        <v>284</v>
      </c>
      <c r="B128" s="4" t="str">
        <f>RIGHT("a20057241",LEN("a20057241")-1)</f>
        <v>20057241</v>
      </c>
      <c r="C128" s="5" t="s">
        <v>285</v>
      </c>
      <c r="D128" s="6">
        <v>32348</v>
      </c>
      <c r="E128" s="5" t="s">
        <v>12</v>
      </c>
      <c r="F128" s="4">
        <f t="shared" si="1"/>
      </c>
      <c r="G128" s="5" t="s">
        <v>13</v>
      </c>
      <c r="H128" s="5" t="s">
        <v>146</v>
      </c>
      <c r="I128" s="5" t="s">
        <v>219</v>
      </c>
      <c r="J128" s="5" t="s">
        <v>148</v>
      </c>
    </row>
    <row r="129" spans="1:10" ht="15" customHeight="1">
      <c r="A129" s="3" t="s">
        <v>286</v>
      </c>
      <c r="B129" s="4" t="str">
        <f>RIGHT("a20057242",LEN("a20057242")-1)</f>
        <v>20057242</v>
      </c>
      <c r="C129" s="5" t="s">
        <v>287</v>
      </c>
      <c r="D129" s="6">
        <v>28739</v>
      </c>
      <c r="E129" s="5" t="s">
        <v>12</v>
      </c>
      <c r="F129" s="4">
        <f t="shared" si="1"/>
      </c>
      <c r="G129" s="5" t="s">
        <v>13</v>
      </c>
      <c r="H129" s="5" t="s">
        <v>146</v>
      </c>
      <c r="I129" s="5" t="s">
        <v>219</v>
      </c>
      <c r="J129" s="5" t="s">
        <v>148</v>
      </c>
    </row>
    <row r="130" spans="1:10" ht="15" customHeight="1">
      <c r="A130" s="3" t="s">
        <v>288</v>
      </c>
      <c r="B130" s="4" t="str">
        <f>RIGHT("a20057243",LEN("a20057243")-1)</f>
        <v>20057243</v>
      </c>
      <c r="C130" s="5" t="s">
        <v>289</v>
      </c>
      <c r="D130" s="6">
        <v>29287</v>
      </c>
      <c r="E130" s="5" t="s">
        <v>12</v>
      </c>
      <c r="F130" s="4">
        <f aca="true" t="shared" si="2" ref="F130:F193">RIGHT("a",LEN("a")-1)</f>
      </c>
      <c r="G130" s="5" t="s">
        <v>13</v>
      </c>
      <c r="H130" s="5" t="s">
        <v>146</v>
      </c>
      <c r="I130" s="5" t="s">
        <v>219</v>
      </c>
      <c r="J130" s="5" t="s">
        <v>148</v>
      </c>
    </row>
    <row r="131" spans="1:10" ht="15" customHeight="1">
      <c r="A131" s="3" t="s">
        <v>290</v>
      </c>
      <c r="B131" s="4" t="str">
        <f>RIGHT("a20057244",LEN("a20057244")-1)</f>
        <v>20057244</v>
      </c>
      <c r="C131" s="5" t="s">
        <v>291</v>
      </c>
      <c r="D131" s="6">
        <v>32779</v>
      </c>
      <c r="E131" s="5" t="s">
        <v>12</v>
      </c>
      <c r="F131" s="4">
        <f t="shared" si="2"/>
      </c>
      <c r="G131" s="5" t="s">
        <v>13</v>
      </c>
      <c r="H131" s="5" t="s">
        <v>146</v>
      </c>
      <c r="I131" s="5" t="s">
        <v>219</v>
      </c>
      <c r="J131" s="5" t="s">
        <v>148</v>
      </c>
    </row>
    <row r="132" spans="1:10" ht="15" customHeight="1">
      <c r="A132" s="3" t="s">
        <v>292</v>
      </c>
      <c r="B132" s="4" t="str">
        <f>RIGHT("a20057245",LEN("a20057245")-1)</f>
        <v>20057245</v>
      </c>
      <c r="C132" s="5" t="s">
        <v>293</v>
      </c>
      <c r="D132" s="6">
        <v>31186</v>
      </c>
      <c r="E132" s="5" t="s">
        <v>19</v>
      </c>
      <c r="F132" s="4">
        <f t="shared" si="2"/>
      </c>
      <c r="G132" s="5" t="s">
        <v>13</v>
      </c>
      <c r="H132" s="5" t="s">
        <v>146</v>
      </c>
      <c r="I132" s="5" t="s">
        <v>219</v>
      </c>
      <c r="J132" s="5" t="s">
        <v>148</v>
      </c>
    </row>
    <row r="133" spans="1:10" ht="15" customHeight="1">
      <c r="A133" s="3" t="s">
        <v>294</v>
      </c>
      <c r="B133" s="4" t="str">
        <f>RIGHT("a20057246",LEN("a20057246")-1)</f>
        <v>20057246</v>
      </c>
      <c r="C133" s="5" t="s">
        <v>295</v>
      </c>
      <c r="D133" s="6">
        <v>32559</v>
      </c>
      <c r="E133" s="5" t="s">
        <v>19</v>
      </c>
      <c r="F133" s="4">
        <f t="shared" si="2"/>
      </c>
      <c r="G133" s="5" t="s">
        <v>13</v>
      </c>
      <c r="H133" s="5" t="s">
        <v>146</v>
      </c>
      <c r="I133" s="5" t="s">
        <v>219</v>
      </c>
      <c r="J133" s="5" t="s">
        <v>148</v>
      </c>
    </row>
    <row r="134" spans="1:10" ht="15" customHeight="1">
      <c r="A134" s="3" t="s">
        <v>296</v>
      </c>
      <c r="B134" s="4" t="str">
        <f>RIGHT("a20057247",LEN("a20057247")-1)</f>
        <v>20057247</v>
      </c>
      <c r="C134" s="5" t="s">
        <v>297</v>
      </c>
      <c r="D134" s="6">
        <v>34910</v>
      </c>
      <c r="E134" s="5" t="s">
        <v>19</v>
      </c>
      <c r="F134" s="4">
        <f t="shared" si="2"/>
      </c>
      <c r="G134" s="5" t="s">
        <v>13</v>
      </c>
      <c r="H134" s="5" t="s">
        <v>146</v>
      </c>
      <c r="I134" s="5" t="s">
        <v>219</v>
      </c>
      <c r="J134" s="5" t="s">
        <v>148</v>
      </c>
    </row>
    <row r="135" spans="1:10" ht="15" customHeight="1">
      <c r="A135" s="3" t="s">
        <v>298</v>
      </c>
      <c r="B135" s="4" t="str">
        <f>RIGHT("a20057248",LEN("a20057248")-1)</f>
        <v>20057248</v>
      </c>
      <c r="C135" s="5" t="s">
        <v>299</v>
      </c>
      <c r="D135" s="6">
        <v>29502</v>
      </c>
      <c r="E135" s="5" t="s">
        <v>12</v>
      </c>
      <c r="F135" s="4">
        <f t="shared" si="2"/>
      </c>
      <c r="G135" s="5" t="s">
        <v>13</v>
      </c>
      <c r="H135" s="5" t="s">
        <v>146</v>
      </c>
      <c r="I135" s="5" t="s">
        <v>219</v>
      </c>
      <c r="J135" s="5" t="s">
        <v>148</v>
      </c>
    </row>
    <row r="136" spans="1:10" ht="15" customHeight="1">
      <c r="A136" s="3" t="s">
        <v>300</v>
      </c>
      <c r="B136" s="4" t="str">
        <f>RIGHT("a20057249",LEN("a20057249")-1)</f>
        <v>20057249</v>
      </c>
      <c r="C136" s="5" t="s">
        <v>301</v>
      </c>
      <c r="D136" s="6">
        <v>33894</v>
      </c>
      <c r="E136" s="5" t="s">
        <v>12</v>
      </c>
      <c r="F136" s="4">
        <f t="shared" si="2"/>
      </c>
      <c r="G136" s="5" t="s">
        <v>13</v>
      </c>
      <c r="H136" s="5" t="s">
        <v>146</v>
      </c>
      <c r="I136" s="5" t="s">
        <v>219</v>
      </c>
      <c r="J136" s="5" t="s">
        <v>148</v>
      </c>
    </row>
    <row r="137" spans="1:10" ht="15" customHeight="1">
      <c r="A137" s="3" t="s">
        <v>302</v>
      </c>
      <c r="B137" s="4" t="str">
        <f>RIGHT("a20057250",LEN("a20057250")-1)</f>
        <v>20057250</v>
      </c>
      <c r="C137" s="5" t="s">
        <v>303</v>
      </c>
      <c r="D137" s="6">
        <v>30552</v>
      </c>
      <c r="E137" s="5" t="s">
        <v>12</v>
      </c>
      <c r="F137" s="4">
        <f t="shared" si="2"/>
      </c>
      <c r="G137" s="5" t="s">
        <v>13</v>
      </c>
      <c r="H137" s="5" t="s">
        <v>146</v>
      </c>
      <c r="I137" s="5" t="s">
        <v>219</v>
      </c>
      <c r="J137" s="5" t="s">
        <v>148</v>
      </c>
    </row>
    <row r="138" spans="1:10" ht="15" customHeight="1">
      <c r="A138" s="3" t="s">
        <v>304</v>
      </c>
      <c r="B138" s="4" t="str">
        <f>RIGHT("a20057251",LEN("a20057251")-1)</f>
        <v>20057251</v>
      </c>
      <c r="C138" s="5" t="s">
        <v>305</v>
      </c>
      <c r="D138" s="6">
        <v>26684</v>
      </c>
      <c r="E138" s="5" t="s">
        <v>19</v>
      </c>
      <c r="F138" s="4">
        <f t="shared" si="2"/>
      </c>
      <c r="G138" s="5" t="s">
        <v>13</v>
      </c>
      <c r="H138" s="5" t="s">
        <v>146</v>
      </c>
      <c r="I138" s="5" t="s">
        <v>219</v>
      </c>
      <c r="J138" s="5" t="s">
        <v>148</v>
      </c>
    </row>
    <row r="139" spans="1:10" ht="15" customHeight="1">
      <c r="A139" s="3" t="s">
        <v>306</v>
      </c>
      <c r="B139" s="4" t="str">
        <f>RIGHT("a20057252",LEN("a20057252")-1)</f>
        <v>20057252</v>
      </c>
      <c r="C139" s="5" t="s">
        <v>307</v>
      </c>
      <c r="D139" s="6">
        <v>33567</v>
      </c>
      <c r="E139" s="5" t="s">
        <v>19</v>
      </c>
      <c r="F139" s="4">
        <f t="shared" si="2"/>
      </c>
      <c r="G139" s="5" t="s">
        <v>13</v>
      </c>
      <c r="H139" s="5" t="s">
        <v>146</v>
      </c>
      <c r="I139" s="5" t="s">
        <v>219</v>
      </c>
      <c r="J139" s="5" t="s">
        <v>148</v>
      </c>
    </row>
    <row r="140" spans="1:10" ht="15" customHeight="1">
      <c r="A140" s="3" t="s">
        <v>308</v>
      </c>
      <c r="B140" s="4" t="str">
        <f>RIGHT("a20057036",LEN("a20057036")-1)</f>
        <v>20057036</v>
      </c>
      <c r="C140" s="5" t="s">
        <v>309</v>
      </c>
      <c r="D140" s="6">
        <v>32766</v>
      </c>
      <c r="E140" s="5" t="s">
        <v>12</v>
      </c>
      <c r="F140" s="4">
        <f t="shared" si="2"/>
      </c>
      <c r="G140" s="5" t="s">
        <v>13</v>
      </c>
      <c r="H140" s="5" t="s">
        <v>310</v>
      </c>
      <c r="I140" s="5" t="s">
        <v>311</v>
      </c>
      <c r="J140" s="5" t="s">
        <v>312</v>
      </c>
    </row>
    <row r="141" spans="1:10" ht="15" customHeight="1">
      <c r="A141" s="3" t="s">
        <v>313</v>
      </c>
      <c r="B141" s="4" t="str">
        <f>RIGHT("a20057037",LEN("a20057037")-1)</f>
        <v>20057037</v>
      </c>
      <c r="C141" s="5" t="s">
        <v>314</v>
      </c>
      <c r="D141" s="6">
        <v>31832</v>
      </c>
      <c r="E141" s="5" t="s">
        <v>19</v>
      </c>
      <c r="F141" s="4">
        <f t="shared" si="2"/>
      </c>
      <c r="G141" s="5" t="s">
        <v>13</v>
      </c>
      <c r="H141" s="5" t="s">
        <v>310</v>
      </c>
      <c r="I141" s="5" t="s">
        <v>311</v>
      </c>
      <c r="J141" s="5" t="s">
        <v>312</v>
      </c>
    </row>
    <row r="142" spans="1:10" ht="15" customHeight="1">
      <c r="A142" s="3" t="s">
        <v>315</v>
      </c>
      <c r="B142" s="4" t="str">
        <f>RIGHT("a20057038",LEN("a20057038")-1)</f>
        <v>20057038</v>
      </c>
      <c r="C142" s="5" t="s">
        <v>316</v>
      </c>
      <c r="D142" s="6">
        <v>33693</v>
      </c>
      <c r="E142" s="5" t="s">
        <v>12</v>
      </c>
      <c r="F142" s="4">
        <f t="shared" si="2"/>
      </c>
      <c r="G142" s="5" t="s">
        <v>13</v>
      </c>
      <c r="H142" s="5" t="s">
        <v>310</v>
      </c>
      <c r="I142" s="5" t="s">
        <v>311</v>
      </c>
      <c r="J142" s="5" t="s">
        <v>312</v>
      </c>
    </row>
    <row r="143" spans="1:10" ht="15" customHeight="1">
      <c r="A143" s="3" t="s">
        <v>317</v>
      </c>
      <c r="B143" s="4" t="str">
        <f>RIGHT("a20057039",LEN("a20057039")-1)</f>
        <v>20057039</v>
      </c>
      <c r="C143" s="5" t="s">
        <v>318</v>
      </c>
      <c r="D143" s="6">
        <v>35603</v>
      </c>
      <c r="E143" s="5" t="s">
        <v>19</v>
      </c>
      <c r="F143" s="4">
        <f t="shared" si="2"/>
      </c>
      <c r="G143" s="5" t="s">
        <v>13</v>
      </c>
      <c r="H143" s="5" t="s">
        <v>310</v>
      </c>
      <c r="I143" s="5" t="s">
        <v>311</v>
      </c>
      <c r="J143" s="5" t="s">
        <v>312</v>
      </c>
    </row>
    <row r="144" spans="1:10" ht="15" customHeight="1">
      <c r="A144" s="3" t="s">
        <v>319</v>
      </c>
      <c r="B144" s="4" t="str">
        <f>RIGHT("a20057040",LEN("a20057040")-1)</f>
        <v>20057040</v>
      </c>
      <c r="C144" s="5" t="s">
        <v>320</v>
      </c>
      <c r="D144" s="6">
        <v>35268</v>
      </c>
      <c r="E144" s="5" t="s">
        <v>19</v>
      </c>
      <c r="F144" s="4">
        <f t="shared" si="2"/>
      </c>
      <c r="G144" s="5" t="s">
        <v>13</v>
      </c>
      <c r="H144" s="5" t="s">
        <v>310</v>
      </c>
      <c r="I144" s="5" t="s">
        <v>311</v>
      </c>
      <c r="J144" s="5" t="s">
        <v>312</v>
      </c>
    </row>
    <row r="145" spans="1:10" ht="15" customHeight="1">
      <c r="A145" s="3" t="s">
        <v>321</v>
      </c>
      <c r="B145" s="4" t="str">
        <f>RIGHT("a20057041",LEN("a20057041")-1)</f>
        <v>20057041</v>
      </c>
      <c r="C145" s="5" t="s">
        <v>322</v>
      </c>
      <c r="D145" s="6">
        <v>33907</v>
      </c>
      <c r="E145" s="5" t="s">
        <v>12</v>
      </c>
      <c r="F145" s="4">
        <f t="shared" si="2"/>
      </c>
      <c r="G145" s="5" t="s">
        <v>13</v>
      </c>
      <c r="H145" s="5" t="s">
        <v>310</v>
      </c>
      <c r="I145" s="5" t="s">
        <v>311</v>
      </c>
      <c r="J145" s="5" t="s">
        <v>312</v>
      </c>
    </row>
    <row r="146" spans="1:10" ht="15" customHeight="1">
      <c r="A146" s="3" t="s">
        <v>323</v>
      </c>
      <c r="B146" s="4" t="str">
        <f>RIGHT("a20057042",LEN("a20057042")-1)</f>
        <v>20057042</v>
      </c>
      <c r="C146" s="5" t="s">
        <v>324</v>
      </c>
      <c r="D146" s="6">
        <v>27966</v>
      </c>
      <c r="E146" s="5" t="s">
        <v>12</v>
      </c>
      <c r="F146" s="4">
        <f t="shared" si="2"/>
      </c>
      <c r="G146" s="5" t="s">
        <v>13</v>
      </c>
      <c r="H146" s="5" t="s">
        <v>310</v>
      </c>
      <c r="I146" s="5" t="s">
        <v>311</v>
      </c>
      <c r="J146" s="5" t="s">
        <v>312</v>
      </c>
    </row>
    <row r="147" spans="1:10" ht="15" customHeight="1">
      <c r="A147" s="3" t="s">
        <v>325</v>
      </c>
      <c r="B147" s="4" t="str">
        <f>RIGHT("a20057043",LEN("a20057043")-1)</f>
        <v>20057043</v>
      </c>
      <c r="C147" s="5" t="s">
        <v>326</v>
      </c>
      <c r="D147" s="6">
        <v>35643</v>
      </c>
      <c r="E147" s="5" t="s">
        <v>19</v>
      </c>
      <c r="F147" s="4">
        <f t="shared" si="2"/>
      </c>
      <c r="G147" s="5" t="s">
        <v>13</v>
      </c>
      <c r="H147" s="5" t="s">
        <v>310</v>
      </c>
      <c r="I147" s="5" t="s">
        <v>311</v>
      </c>
      <c r="J147" s="5" t="s">
        <v>312</v>
      </c>
    </row>
    <row r="148" spans="1:10" ht="15" customHeight="1">
      <c r="A148" s="3" t="s">
        <v>327</v>
      </c>
      <c r="B148" s="4" t="str">
        <f>RIGHT("a20057044",LEN("a20057044")-1)</f>
        <v>20057044</v>
      </c>
      <c r="C148" s="5" t="s">
        <v>328</v>
      </c>
      <c r="D148" s="6">
        <v>33130</v>
      </c>
      <c r="E148" s="5" t="s">
        <v>12</v>
      </c>
      <c r="F148" s="4">
        <f t="shared" si="2"/>
      </c>
      <c r="G148" s="5" t="s">
        <v>13</v>
      </c>
      <c r="H148" s="5" t="s">
        <v>310</v>
      </c>
      <c r="I148" s="5" t="s">
        <v>311</v>
      </c>
      <c r="J148" s="5" t="s">
        <v>312</v>
      </c>
    </row>
    <row r="149" spans="1:10" ht="15" customHeight="1">
      <c r="A149" s="3" t="s">
        <v>329</v>
      </c>
      <c r="B149" s="4" t="str">
        <f>RIGHT("a20057045",LEN("a20057045")-1)</f>
        <v>20057045</v>
      </c>
      <c r="C149" s="5" t="s">
        <v>330</v>
      </c>
      <c r="D149" s="6">
        <v>35101</v>
      </c>
      <c r="E149" s="5" t="s">
        <v>12</v>
      </c>
      <c r="F149" s="4">
        <f t="shared" si="2"/>
      </c>
      <c r="G149" s="5" t="s">
        <v>13</v>
      </c>
      <c r="H149" s="5" t="s">
        <v>310</v>
      </c>
      <c r="I149" s="5" t="s">
        <v>311</v>
      </c>
      <c r="J149" s="5" t="s">
        <v>312</v>
      </c>
    </row>
    <row r="150" spans="1:10" ht="15" customHeight="1">
      <c r="A150" s="3" t="s">
        <v>331</v>
      </c>
      <c r="B150" s="4" t="str">
        <f>RIGHT("a20057046",LEN("a20057046")-1)</f>
        <v>20057046</v>
      </c>
      <c r="C150" s="5" t="s">
        <v>332</v>
      </c>
      <c r="D150" s="6">
        <v>35084</v>
      </c>
      <c r="E150" s="5" t="s">
        <v>19</v>
      </c>
      <c r="F150" s="4">
        <f t="shared" si="2"/>
      </c>
      <c r="G150" s="5" t="s">
        <v>13</v>
      </c>
      <c r="H150" s="5" t="s">
        <v>310</v>
      </c>
      <c r="I150" s="5" t="s">
        <v>311</v>
      </c>
      <c r="J150" s="5" t="s">
        <v>312</v>
      </c>
    </row>
    <row r="151" spans="1:10" ht="15" customHeight="1">
      <c r="A151" s="3" t="s">
        <v>333</v>
      </c>
      <c r="B151" s="4" t="str">
        <f>RIGHT("a20057047",LEN("a20057047")-1)</f>
        <v>20057047</v>
      </c>
      <c r="C151" s="5" t="s">
        <v>334</v>
      </c>
      <c r="D151" s="6">
        <v>34067</v>
      </c>
      <c r="E151" s="5" t="s">
        <v>12</v>
      </c>
      <c r="F151" s="4">
        <f t="shared" si="2"/>
      </c>
      <c r="G151" s="5" t="s">
        <v>13</v>
      </c>
      <c r="H151" s="5" t="s">
        <v>310</v>
      </c>
      <c r="I151" s="5" t="s">
        <v>311</v>
      </c>
      <c r="J151" s="5" t="s">
        <v>312</v>
      </c>
    </row>
    <row r="152" spans="1:10" ht="15" customHeight="1">
      <c r="A152" s="3" t="s">
        <v>335</v>
      </c>
      <c r="B152" s="4" t="str">
        <f>RIGHT("a20057048",LEN("a20057048")-1)</f>
        <v>20057048</v>
      </c>
      <c r="C152" s="5" t="s">
        <v>336</v>
      </c>
      <c r="D152" s="6">
        <v>34861</v>
      </c>
      <c r="E152" s="5" t="s">
        <v>19</v>
      </c>
      <c r="F152" s="4">
        <f t="shared" si="2"/>
      </c>
      <c r="G152" s="5" t="s">
        <v>13</v>
      </c>
      <c r="H152" s="5" t="s">
        <v>310</v>
      </c>
      <c r="I152" s="5" t="s">
        <v>311</v>
      </c>
      <c r="J152" s="5" t="s">
        <v>312</v>
      </c>
    </row>
    <row r="153" spans="1:10" ht="15" customHeight="1">
      <c r="A153" s="3" t="s">
        <v>337</v>
      </c>
      <c r="B153" s="4" t="str">
        <f>RIGHT("a20057049",LEN("a20057049")-1)</f>
        <v>20057049</v>
      </c>
      <c r="C153" s="5" t="s">
        <v>338</v>
      </c>
      <c r="D153" s="6">
        <v>32070</v>
      </c>
      <c r="E153" s="5" t="s">
        <v>12</v>
      </c>
      <c r="F153" s="4">
        <f t="shared" si="2"/>
      </c>
      <c r="G153" s="5" t="s">
        <v>13</v>
      </c>
      <c r="H153" s="5" t="s">
        <v>310</v>
      </c>
      <c r="I153" s="5" t="s">
        <v>311</v>
      </c>
      <c r="J153" s="5" t="s">
        <v>312</v>
      </c>
    </row>
    <row r="154" spans="1:10" ht="15" customHeight="1">
      <c r="A154" s="3" t="s">
        <v>339</v>
      </c>
      <c r="B154" s="4" t="str">
        <f>RIGHT("a20057050",LEN("a20057050")-1)</f>
        <v>20057050</v>
      </c>
      <c r="C154" s="5" t="s">
        <v>340</v>
      </c>
      <c r="D154" s="6">
        <v>31294</v>
      </c>
      <c r="E154" s="5" t="s">
        <v>19</v>
      </c>
      <c r="F154" s="4">
        <f t="shared" si="2"/>
      </c>
      <c r="G154" s="5" t="s">
        <v>13</v>
      </c>
      <c r="H154" s="5" t="s">
        <v>310</v>
      </c>
      <c r="I154" s="5" t="s">
        <v>311</v>
      </c>
      <c r="J154" s="5" t="s">
        <v>312</v>
      </c>
    </row>
    <row r="155" spans="1:10" ht="15" customHeight="1">
      <c r="A155" s="3" t="s">
        <v>341</v>
      </c>
      <c r="B155" s="4" t="str">
        <f>RIGHT("a20057051",LEN("a20057051")-1)</f>
        <v>20057051</v>
      </c>
      <c r="C155" s="5" t="s">
        <v>342</v>
      </c>
      <c r="D155" s="6">
        <v>33320</v>
      </c>
      <c r="E155" s="5" t="s">
        <v>12</v>
      </c>
      <c r="F155" s="4">
        <f t="shared" si="2"/>
      </c>
      <c r="G155" s="5" t="s">
        <v>13</v>
      </c>
      <c r="H155" s="5" t="s">
        <v>310</v>
      </c>
      <c r="I155" s="5" t="s">
        <v>311</v>
      </c>
      <c r="J155" s="5" t="s">
        <v>312</v>
      </c>
    </row>
    <row r="156" spans="1:10" ht="15" customHeight="1">
      <c r="A156" s="3" t="s">
        <v>343</v>
      </c>
      <c r="B156" s="4" t="str">
        <f>RIGHT("a20057052",LEN("a20057052")-1)</f>
        <v>20057052</v>
      </c>
      <c r="C156" s="5" t="s">
        <v>344</v>
      </c>
      <c r="D156" s="6">
        <v>30126</v>
      </c>
      <c r="E156" s="5" t="s">
        <v>19</v>
      </c>
      <c r="F156" s="4">
        <f t="shared" si="2"/>
      </c>
      <c r="G156" s="5" t="s">
        <v>13</v>
      </c>
      <c r="H156" s="5" t="s">
        <v>310</v>
      </c>
      <c r="I156" s="5" t="s">
        <v>311</v>
      </c>
      <c r="J156" s="5" t="s">
        <v>312</v>
      </c>
    </row>
    <row r="157" spans="1:10" ht="15" customHeight="1">
      <c r="A157" s="3" t="s">
        <v>345</v>
      </c>
      <c r="B157" s="4" t="str">
        <f>RIGHT("a20057053",LEN("a20057053")-1)</f>
        <v>20057053</v>
      </c>
      <c r="C157" s="5" t="s">
        <v>346</v>
      </c>
      <c r="D157" s="6">
        <v>34979</v>
      </c>
      <c r="E157" s="5" t="s">
        <v>19</v>
      </c>
      <c r="F157" s="4">
        <f t="shared" si="2"/>
      </c>
      <c r="G157" s="5" t="s">
        <v>13</v>
      </c>
      <c r="H157" s="5" t="s">
        <v>310</v>
      </c>
      <c r="I157" s="5" t="s">
        <v>311</v>
      </c>
      <c r="J157" s="5" t="s">
        <v>312</v>
      </c>
    </row>
    <row r="158" spans="1:10" ht="15" customHeight="1">
      <c r="A158" s="3" t="s">
        <v>347</v>
      </c>
      <c r="B158" s="4" t="str">
        <f>RIGHT("a20057054",LEN("a20057054")-1)</f>
        <v>20057054</v>
      </c>
      <c r="C158" s="5" t="s">
        <v>348</v>
      </c>
      <c r="D158" s="6">
        <v>34563</v>
      </c>
      <c r="E158" s="5" t="s">
        <v>19</v>
      </c>
      <c r="F158" s="4">
        <f t="shared" si="2"/>
      </c>
      <c r="G158" s="5" t="s">
        <v>13</v>
      </c>
      <c r="H158" s="5" t="s">
        <v>310</v>
      </c>
      <c r="I158" s="5" t="s">
        <v>311</v>
      </c>
      <c r="J158" s="5" t="s">
        <v>312</v>
      </c>
    </row>
    <row r="159" spans="1:10" ht="15" customHeight="1">
      <c r="A159" s="3" t="s">
        <v>349</v>
      </c>
      <c r="B159" s="4" t="str">
        <f>RIGHT("a20057055",LEN("a20057055")-1)</f>
        <v>20057055</v>
      </c>
      <c r="C159" s="5" t="s">
        <v>350</v>
      </c>
      <c r="D159" s="6">
        <v>32398</v>
      </c>
      <c r="E159" s="5" t="s">
        <v>19</v>
      </c>
      <c r="F159" s="4">
        <f t="shared" si="2"/>
      </c>
      <c r="G159" s="5" t="s">
        <v>13</v>
      </c>
      <c r="H159" s="5" t="s">
        <v>310</v>
      </c>
      <c r="I159" s="5" t="s">
        <v>311</v>
      </c>
      <c r="J159" s="5" t="s">
        <v>312</v>
      </c>
    </row>
    <row r="160" spans="1:10" ht="15" customHeight="1">
      <c r="A160" s="3" t="s">
        <v>351</v>
      </c>
      <c r="B160" s="4" t="str">
        <f>RIGHT("a20057056",LEN("a20057056")-1)</f>
        <v>20057056</v>
      </c>
      <c r="C160" s="5" t="s">
        <v>352</v>
      </c>
      <c r="D160" s="6">
        <v>31486</v>
      </c>
      <c r="E160" s="5" t="s">
        <v>19</v>
      </c>
      <c r="F160" s="4">
        <f t="shared" si="2"/>
      </c>
      <c r="G160" s="5" t="s">
        <v>13</v>
      </c>
      <c r="H160" s="5" t="s">
        <v>310</v>
      </c>
      <c r="I160" s="5" t="s">
        <v>311</v>
      </c>
      <c r="J160" s="5" t="s">
        <v>312</v>
      </c>
    </row>
    <row r="161" spans="1:10" ht="15" customHeight="1">
      <c r="A161" s="3" t="s">
        <v>353</v>
      </c>
      <c r="B161" s="4" t="str">
        <f>RIGHT("a20057057",LEN("a20057057")-1)</f>
        <v>20057057</v>
      </c>
      <c r="C161" s="5" t="s">
        <v>354</v>
      </c>
      <c r="D161" s="6">
        <v>29845</v>
      </c>
      <c r="E161" s="5" t="s">
        <v>12</v>
      </c>
      <c r="F161" s="4">
        <f t="shared" si="2"/>
      </c>
      <c r="G161" s="5" t="s">
        <v>13</v>
      </c>
      <c r="H161" s="5" t="s">
        <v>310</v>
      </c>
      <c r="I161" s="5" t="s">
        <v>311</v>
      </c>
      <c r="J161" s="5" t="s">
        <v>312</v>
      </c>
    </row>
    <row r="162" spans="1:10" ht="15" customHeight="1">
      <c r="A162" s="3" t="s">
        <v>355</v>
      </c>
      <c r="B162" s="4" t="str">
        <f>RIGHT("a20057058",LEN("a20057058")-1)</f>
        <v>20057058</v>
      </c>
      <c r="C162" s="5" t="s">
        <v>356</v>
      </c>
      <c r="D162" s="6">
        <v>29221</v>
      </c>
      <c r="E162" s="5" t="s">
        <v>12</v>
      </c>
      <c r="F162" s="4">
        <f t="shared" si="2"/>
      </c>
      <c r="G162" s="5" t="s">
        <v>13</v>
      </c>
      <c r="H162" s="5" t="s">
        <v>310</v>
      </c>
      <c r="I162" s="5" t="s">
        <v>311</v>
      </c>
      <c r="J162" s="5" t="s">
        <v>312</v>
      </c>
    </row>
    <row r="163" spans="1:10" ht="15" customHeight="1">
      <c r="A163" s="3" t="s">
        <v>357</v>
      </c>
      <c r="B163" s="4" t="str">
        <f>RIGHT("a20057059",LEN("a20057059")-1)</f>
        <v>20057059</v>
      </c>
      <c r="C163" s="5" t="s">
        <v>358</v>
      </c>
      <c r="D163" s="6">
        <v>29311</v>
      </c>
      <c r="E163" s="5" t="s">
        <v>12</v>
      </c>
      <c r="F163" s="4">
        <f t="shared" si="2"/>
      </c>
      <c r="G163" s="5" t="s">
        <v>13</v>
      </c>
      <c r="H163" s="5" t="s">
        <v>310</v>
      </c>
      <c r="I163" s="5" t="s">
        <v>311</v>
      </c>
      <c r="J163" s="5" t="s">
        <v>312</v>
      </c>
    </row>
    <row r="164" spans="1:10" ht="15" customHeight="1">
      <c r="A164" s="3" t="s">
        <v>359</v>
      </c>
      <c r="B164" s="4" t="str">
        <f>RIGHT("a20057060",LEN("a20057060")-1)</f>
        <v>20057060</v>
      </c>
      <c r="C164" s="5" t="s">
        <v>360</v>
      </c>
      <c r="D164" s="6">
        <v>32825</v>
      </c>
      <c r="E164" s="5" t="s">
        <v>19</v>
      </c>
      <c r="F164" s="4">
        <f t="shared" si="2"/>
      </c>
      <c r="G164" s="5" t="s">
        <v>13</v>
      </c>
      <c r="H164" s="5" t="s">
        <v>310</v>
      </c>
      <c r="I164" s="5" t="s">
        <v>311</v>
      </c>
      <c r="J164" s="5" t="s">
        <v>312</v>
      </c>
    </row>
    <row r="165" spans="1:10" ht="15" customHeight="1">
      <c r="A165" s="3" t="s">
        <v>361</v>
      </c>
      <c r="B165" s="4" t="str">
        <f>RIGHT("a20057061",LEN("a20057061")-1)</f>
        <v>20057061</v>
      </c>
      <c r="C165" s="5" t="s">
        <v>362</v>
      </c>
      <c r="D165" s="6">
        <v>34795</v>
      </c>
      <c r="E165" s="5" t="s">
        <v>19</v>
      </c>
      <c r="F165" s="4">
        <f t="shared" si="2"/>
      </c>
      <c r="G165" s="5" t="s">
        <v>13</v>
      </c>
      <c r="H165" s="5" t="s">
        <v>310</v>
      </c>
      <c r="I165" s="5" t="s">
        <v>311</v>
      </c>
      <c r="J165" s="5" t="s">
        <v>312</v>
      </c>
    </row>
    <row r="166" spans="1:10" ht="15" customHeight="1">
      <c r="A166" s="3" t="s">
        <v>363</v>
      </c>
      <c r="B166" s="4" t="str">
        <f>RIGHT("a20057062",LEN("a20057062")-1)</f>
        <v>20057062</v>
      </c>
      <c r="C166" s="5" t="s">
        <v>364</v>
      </c>
      <c r="D166" s="6">
        <v>30057</v>
      </c>
      <c r="E166" s="5" t="s">
        <v>12</v>
      </c>
      <c r="F166" s="4">
        <f t="shared" si="2"/>
      </c>
      <c r="G166" s="5" t="s">
        <v>13</v>
      </c>
      <c r="H166" s="5" t="s">
        <v>310</v>
      </c>
      <c r="I166" s="5" t="s">
        <v>311</v>
      </c>
      <c r="J166" s="5" t="s">
        <v>312</v>
      </c>
    </row>
    <row r="167" spans="1:10" ht="15" customHeight="1">
      <c r="A167" s="3" t="s">
        <v>365</v>
      </c>
      <c r="B167" s="4" t="str">
        <f>RIGHT("a20057063",LEN("a20057063")-1)</f>
        <v>20057063</v>
      </c>
      <c r="C167" s="5" t="s">
        <v>366</v>
      </c>
      <c r="D167" s="6">
        <v>25914</v>
      </c>
      <c r="E167" s="5" t="s">
        <v>12</v>
      </c>
      <c r="F167" s="4">
        <f t="shared" si="2"/>
      </c>
      <c r="G167" s="5" t="s">
        <v>13</v>
      </c>
      <c r="H167" s="5" t="s">
        <v>310</v>
      </c>
      <c r="I167" s="5" t="s">
        <v>311</v>
      </c>
      <c r="J167" s="5" t="s">
        <v>312</v>
      </c>
    </row>
    <row r="168" spans="1:10" ht="15" customHeight="1">
      <c r="A168" s="3" t="s">
        <v>367</v>
      </c>
      <c r="B168" s="4" t="str">
        <f>RIGHT("a20057064",LEN("a20057064")-1)</f>
        <v>20057064</v>
      </c>
      <c r="C168" s="5" t="s">
        <v>368</v>
      </c>
      <c r="D168" s="6">
        <v>33175</v>
      </c>
      <c r="E168" s="5" t="s">
        <v>12</v>
      </c>
      <c r="F168" s="4">
        <f t="shared" si="2"/>
      </c>
      <c r="G168" s="5" t="s">
        <v>13</v>
      </c>
      <c r="H168" s="5" t="s">
        <v>310</v>
      </c>
      <c r="I168" s="5" t="s">
        <v>311</v>
      </c>
      <c r="J168" s="5" t="s">
        <v>312</v>
      </c>
    </row>
    <row r="169" spans="1:10" ht="15" customHeight="1">
      <c r="A169" s="3" t="s">
        <v>369</v>
      </c>
      <c r="B169" s="4" t="str">
        <f>RIGHT("a20057065",LEN("a20057065")-1)</f>
        <v>20057065</v>
      </c>
      <c r="C169" s="5" t="s">
        <v>370</v>
      </c>
      <c r="D169" s="6">
        <v>34940</v>
      </c>
      <c r="E169" s="5" t="s">
        <v>19</v>
      </c>
      <c r="F169" s="4">
        <f t="shared" si="2"/>
      </c>
      <c r="G169" s="5" t="s">
        <v>13</v>
      </c>
      <c r="H169" s="5" t="s">
        <v>310</v>
      </c>
      <c r="I169" s="5" t="s">
        <v>311</v>
      </c>
      <c r="J169" s="5" t="s">
        <v>312</v>
      </c>
    </row>
    <row r="170" spans="1:10" ht="15" customHeight="1">
      <c r="A170" s="3" t="s">
        <v>371</v>
      </c>
      <c r="B170" s="4" t="str">
        <f>RIGHT("a20057066",LEN("a20057066")-1)</f>
        <v>20057066</v>
      </c>
      <c r="C170" s="5" t="s">
        <v>372</v>
      </c>
      <c r="D170" s="6">
        <v>32117</v>
      </c>
      <c r="E170" s="5" t="s">
        <v>19</v>
      </c>
      <c r="F170" s="4">
        <f t="shared" si="2"/>
      </c>
      <c r="G170" s="5" t="s">
        <v>13</v>
      </c>
      <c r="H170" s="5" t="s">
        <v>310</v>
      </c>
      <c r="I170" s="5" t="s">
        <v>311</v>
      </c>
      <c r="J170" s="5" t="s">
        <v>312</v>
      </c>
    </row>
    <row r="171" spans="1:10" ht="15" customHeight="1">
      <c r="A171" s="3" t="s">
        <v>373</v>
      </c>
      <c r="B171" s="4" t="str">
        <f>RIGHT("a20057067",LEN("a20057067")-1)</f>
        <v>20057067</v>
      </c>
      <c r="C171" s="5" t="s">
        <v>374</v>
      </c>
      <c r="D171" s="6">
        <v>34202</v>
      </c>
      <c r="E171" s="5" t="s">
        <v>19</v>
      </c>
      <c r="F171" s="4">
        <f t="shared" si="2"/>
      </c>
      <c r="G171" s="5" t="s">
        <v>13</v>
      </c>
      <c r="H171" s="5" t="s">
        <v>310</v>
      </c>
      <c r="I171" s="5" t="s">
        <v>311</v>
      </c>
      <c r="J171" s="5" t="s">
        <v>312</v>
      </c>
    </row>
    <row r="172" spans="1:10" ht="15" customHeight="1">
      <c r="A172" s="3" t="s">
        <v>375</v>
      </c>
      <c r="B172" s="4" t="str">
        <f>RIGHT("a20057253",LEN("a20057253")-1)</f>
        <v>20057253</v>
      </c>
      <c r="C172" s="5" t="s">
        <v>376</v>
      </c>
      <c r="D172" s="6">
        <v>31509</v>
      </c>
      <c r="E172" s="5" t="s">
        <v>19</v>
      </c>
      <c r="F172" s="4">
        <f t="shared" si="2"/>
      </c>
      <c r="G172" s="5" t="s">
        <v>13</v>
      </c>
      <c r="H172" s="5" t="s">
        <v>310</v>
      </c>
      <c r="I172" s="5" t="s">
        <v>377</v>
      </c>
      <c r="J172" s="5" t="s">
        <v>312</v>
      </c>
    </row>
    <row r="173" spans="1:10" ht="15" customHeight="1">
      <c r="A173" s="3" t="s">
        <v>378</v>
      </c>
      <c r="B173" s="4" t="str">
        <f>RIGHT("a20057254",LEN("a20057254")-1)</f>
        <v>20057254</v>
      </c>
      <c r="C173" s="5" t="s">
        <v>379</v>
      </c>
      <c r="D173" s="6">
        <v>35258</v>
      </c>
      <c r="E173" s="5" t="s">
        <v>19</v>
      </c>
      <c r="F173" s="4">
        <f t="shared" si="2"/>
      </c>
      <c r="G173" s="5" t="s">
        <v>13</v>
      </c>
      <c r="H173" s="5" t="s">
        <v>310</v>
      </c>
      <c r="I173" s="5" t="s">
        <v>377</v>
      </c>
      <c r="J173" s="5" t="s">
        <v>312</v>
      </c>
    </row>
    <row r="174" spans="1:10" ht="15" customHeight="1">
      <c r="A174" s="3" t="s">
        <v>380</v>
      </c>
      <c r="B174" s="4" t="str">
        <f>RIGHT("a20057255",LEN("a20057255")-1)</f>
        <v>20057255</v>
      </c>
      <c r="C174" s="5" t="s">
        <v>381</v>
      </c>
      <c r="D174" s="6">
        <v>36115</v>
      </c>
      <c r="E174" s="5" t="s">
        <v>12</v>
      </c>
      <c r="F174" s="4">
        <f t="shared" si="2"/>
      </c>
      <c r="G174" s="5" t="s">
        <v>13</v>
      </c>
      <c r="H174" s="5" t="s">
        <v>310</v>
      </c>
      <c r="I174" s="5" t="s">
        <v>377</v>
      </c>
      <c r="J174" s="5" t="s">
        <v>312</v>
      </c>
    </row>
    <row r="175" spans="1:10" ht="15" customHeight="1">
      <c r="A175" s="3" t="s">
        <v>382</v>
      </c>
      <c r="B175" s="4" t="str">
        <f>RIGHT("a20057256",LEN("a20057256")-1)</f>
        <v>20057256</v>
      </c>
      <c r="C175" s="5" t="s">
        <v>383</v>
      </c>
      <c r="D175" s="6">
        <v>31307</v>
      </c>
      <c r="E175" s="5" t="s">
        <v>19</v>
      </c>
      <c r="F175" s="4">
        <f t="shared" si="2"/>
      </c>
      <c r="G175" s="5" t="s">
        <v>13</v>
      </c>
      <c r="H175" s="5" t="s">
        <v>310</v>
      </c>
      <c r="I175" s="5" t="s">
        <v>377</v>
      </c>
      <c r="J175" s="5" t="s">
        <v>312</v>
      </c>
    </row>
    <row r="176" spans="1:10" ht="15" customHeight="1">
      <c r="A176" s="3" t="s">
        <v>384</v>
      </c>
      <c r="B176" s="4" t="str">
        <f>RIGHT("a20057257",LEN("a20057257")-1)</f>
        <v>20057257</v>
      </c>
      <c r="C176" s="5" t="s">
        <v>385</v>
      </c>
      <c r="D176" s="6">
        <v>31306</v>
      </c>
      <c r="E176" s="5" t="s">
        <v>12</v>
      </c>
      <c r="F176" s="4">
        <f t="shared" si="2"/>
      </c>
      <c r="G176" s="5" t="s">
        <v>13</v>
      </c>
      <c r="H176" s="5" t="s">
        <v>310</v>
      </c>
      <c r="I176" s="5" t="s">
        <v>377</v>
      </c>
      <c r="J176" s="5" t="s">
        <v>312</v>
      </c>
    </row>
    <row r="177" spans="1:10" ht="15" customHeight="1">
      <c r="A177" s="3" t="s">
        <v>386</v>
      </c>
      <c r="B177" s="4" t="str">
        <f>RIGHT("a20057258",LEN("a20057258")-1)</f>
        <v>20057258</v>
      </c>
      <c r="C177" s="5" t="s">
        <v>387</v>
      </c>
      <c r="D177" s="6">
        <v>33023</v>
      </c>
      <c r="E177" s="5" t="s">
        <v>12</v>
      </c>
      <c r="F177" s="4">
        <f t="shared" si="2"/>
      </c>
      <c r="G177" s="5" t="s">
        <v>13</v>
      </c>
      <c r="H177" s="5" t="s">
        <v>310</v>
      </c>
      <c r="I177" s="5" t="s">
        <v>377</v>
      </c>
      <c r="J177" s="5" t="s">
        <v>312</v>
      </c>
    </row>
    <row r="178" spans="1:10" ht="15" customHeight="1">
      <c r="A178" s="3" t="s">
        <v>388</v>
      </c>
      <c r="B178" s="4" t="str">
        <f>RIGHT("a20057259",LEN("a20057259")-1)</f>
        <v>20057259</v>
      </c>
      <c r="C178" s="5" t="s">
        <v>33</v>
      </c>
      <c r="D178" s="6">
        <v>33904</v>
      </c>
      <c r="E178" s="5" t="s">
        <v>19</v>
      </c>
      <c r="F178" s="4">
        <f t="shared" si="2"/>
      </c>
      <c r="G178" s="5" t="s">
        <v>13</v>
      </c>
      <c r="H178" s="5" t="s">
        <v>310</v>
      </c>
      <c r="I178" s="5" t="s">
        <v>377</v>
      </c>
      <c r="J178" s="5" t="s">
        <v>312</v>
      </c>
    </row>
    <row r="179" spans="1:10" ht="15" customHeight="1">
      <c r="A179" s="3" t="s">
        <v>389</v>
      </c>
      <c r="B179" s="4" t="str">
        <f>RIGHT("a20057260",LEN("a20057260")-1)</f>
        <v>20057260</v>
      </c>
      <c r="C179" s="5" t="s">
        <v>390</v>
      </c>
      <c r="D179" s="6">
        <v>30238</v>
      </c>
      <c r="E179" s="5" t="s">
        <v>12</v>
      </c>
      <c r="F179" s="4">
        <f t="shared" si="2"/>
      </c>
      <c r="G179" s="5" t="s">
        <v>13</v>
      </c>
      <c r="H179" s="5" t="s">
        <v>310</v>
      </c>
      <c r="I179" s="5" t="s">
        <v>377</v>
      </c>
      <c r="J179" s="5" t="s">
        <v>312</v>
      </c>
    </row>
    <row r="180" spans="1:10" ht="15" customHeight="1">
      <c r="A180" s="3" t="s">
        <v>391</v>
      </c>
      <c r="B180" s="4" t="str">
        <f>RIGHT("a20057262",LEN("a20057262")-1)</f>
        <v>20057262</v>
      </c>
      <c r="C180" s="5" t="s">
        <v>392</v>
      </c>
      <c r="D180" s="6">
        <v>32883</v>
      </c>
      <c r="E180" s="5" t="s">
        <v>19</v>
      </c>
      <c r="F180" s="4">
        <f t="shared" si="2"/>
      </c>
      <c r="G180" s="5" t="s">
        <v>13</v>
      </c>
      <c r="H180" s="5" t="s">
        <v>310</v>
      </c>
      <c r="I180" s="5" t="s">
        <v>377</v>
      </c>
      <c r="J180" s="5" t="s">
        <v>312</v>
      </c>
    </row>
    <row r="181" spans="1:10" ht="15" customHeight="1">
      <c r="A181" s="3" t="s">
        <v>393</v>
      </c>
      <c r="B181" s="4" t="str">
        <f>RIGHT("a20057263",LEN("a20057263")-1)</f>
        <v>20057263</v>
      </c>
      <c r="C181" s="5" t="s">
        <v>394</v>
      </c>
      <c r="D181" s="6">
        <v>33806</v>
      </c>
      <c r="E181" s="5" t="s">
        <v>12</v>
      </c>
      <c r="F181" s="4">
        <f t="shared" si="2"/>
      </c>
      <c r="G181" s="5" t="s">
        <v>13</v>
      </c>
      <c r="H181" s="5" t="s">
        <v>310</v>
      </c>
      <c r="I181" s="5" t="s">
        <v>377</v>
      </c>
      <c r="J181" s="5" t="s">
        <v>312</v>
      </c>
    </row>
    <row r="182" spans="1:10" ht="15" customHeight="1">
      <c r="A182" s="3" t="s">
        <v>395</v>
      </c>
      <c r="B182" s="4" t="str">
        <f>RIGHT("a20057264",LEN("a20057264")-1)</f>
        <v>20057264</v>
      </c>
      <c r="C182" s="5" t="s">
        <v>396</v>
      </c>
      <c r="D182" s="6">
        <v>35346</v>
      </c>
      <c r="E182" s="5" t="s">
        <v>12</v>
      </c>
      <c r="F182" s="4">
        <f t="shared" si="2"/>
      </c>
      <c r="G182" s="5" t="s">
        <v>13</v>
      </c>
      <c r="H182" s="5" t="s">
        <v>310</v>
      </c>
      <c r="I182" s="5" t="s">
        <v>377</v>
      </c>
      <c r="J182" s="5" t="s">
        <v>312</v>
      </c>
    </row>
    <row r="183" spans="1:10" ht="15" customHeight="1">
      <c r="A183" s="3" t="s">
        <v>397</v>
      </c>
      <c r="B183" s="4" t="str">
        <f>RIGHT("a20057265",LEN("a20057265")-1)</f>
        <v>20057265</v>
      </c>
      <c r="C183" s="5" t="s">
        <v>398</v>
      </c>
      <c r="D183" s="6">
        <v>30960</v>
      </c>
      <c r="E183" s="5" t="s">
        <v>19</v>
      </c>
      <c r="F183" s="4">
        <f t="shared" si="2"/>
      </c>
      <c r="G183" s="5" t="s">
        <v>13</v>
      </c>
      <c r="H183" s="5" t="s">
        <v>310</v>
      </c>
      <c r="I183" s="5" t="s">
        <v>377</v>
      </c>
      <c r="J183" s="5" t="s">
        <v>312</v>
      </c>
    </row>
    <row r="184" spans="1:10" ht="15" customHeight="1">
      <c r="A184" s="3" t="s">
        <v>399</v>
      </c>
      <c r="B184" s="4" t="str">
        <f>RIGHT("a20057266",LEN("a20057266")-1)</f>
        <v>20057266</v>
      </c>
      <c r="C184" s="5" t="s">
        <v>400</v>
      </c>
      <c r="D184" s="6">
        <v>30941</v>
      </c>
      <c r="E184" s="5" t="s">
        <v>19</v>
      </c>
      <c r="F184" s="4">
        <f t="shared" si="2"/>
      </c>
      <c r="G184" s="5" t="s">
        <v>13</v>
      </c>
      <c r="H184" s="5" t="s">
        <v>310</v>
      </c>
      <c r="I184" s="5" t="s">
        <v>377</v>
      </c>
      <c r="J184" s="5" t="s">
        <v>312</v>
      </c>
    </row>
    <row r="185" spans="1:10" ht="15" customHeight="1">
      <c r="A185" s="3" t="s">
        <v>401</v>
      </c>
      <c r="B185" s="4" t="str">
        <f>RIGHT("a20057267",LEN("a20057267")-1)</f>
        <v>20057267</v>
      </c>
      <c r="C185" s="5" t="s">
        <v>402</v>
      </c>
      <c r="D185" s="6">
        <v>33857</v>
      </c>
      <c r="E185" s="5" t="s">
        <v>12</v>
      </c>
      <c r="F185" s="4">
        <f t="shared" si="2"/>
      </c>
      <c r="G185" s="5" t="s">
        <v>13</v>
      </c>
      <c r="H185" s="5" t="s">
        <v>310</v>
      </c>
      <c r="I185" s="5" t="s">
        <v>377</v>
      </c>
      <c r="J185" s="5" t="s">
        <v>312</v>
      </c>
    </row>
    <row r="186" spans="1:10" ht="15" customHeight="1">
      <c r="A186" s="3" t="s">
        <v>403</v>
      </c>
      <c r="B186" s="4" t="str">
        <f>RIGHT("a20057268",LEN("a20057268")-1)</f>
        <v>20057268</v>
      </c>
      <c r="C186" s="5" t="s">
        <v>404</v>
      </c>
      <c r="D186" s="6">
        <v>28869</v>
      </c>
      <c r="E186" s="5" t="s">
        <v>12</v>
      </c>
      <c r="F186" s="4">
        <f t="shared" si="2"/>
      </c>
      <c r="G186" s="5" t="s">
        <v>13</v>
      </c>
      <c r="H186" s="5" t="s">
        <v>310</v>
      </c>
      <c r="I186" s="5" t="s">
        <v>377</v>
      </c>
      <c r="J186" s="5" t="s">
        <v>312</v>
      </c>
    </row>
    <row r="187" spans="1:10" ht="15" customHeight="1">
      <c r="A187" s="3" t="s">
        <v>405</v>
      </c>
      <c r="B187" s="4" t="str">
        <f>RIGHT("a20057269",LEN("a20057269")-1)</f>
        <v>20057269</v>
      </c>
      <c r="C187" s="5" t="s">
        <v>406</v>
      </c>
      <c r="D187" s="6">
        <v>32690</v>
      </c>
      <c r="E187" s="5" t="s">
        <v>19</v>
      </c>
      <c r="F187" s="4">
        <f t="shared" si="2"/>
      </c>
      <c r="G187" s="5" t="s">
        <v>13</v>
      </c>
      <c r="H187" s="5" t="s">
        <v>310</v>
      </c>
      <c r="I187" s="5" t="s">
        <v>377</v>
      </c>
      <c r="J187" s="5" t="s">
        <v>312</v>
      </c>
    </row>
    <row r="188" spans="1:10" ht="15" customHeight="1">
      <c r="A188" s="3" t="s">
        <v>407</v>
      </c>
      <c r="B188" s="4" t="str">
        <f>RIGHT("a20057270",LEN("a20057270")-1)</f>
        <v>20057270</v>
      </c>
      <c r="C188" s="5" t="s">
        <v>408</v>
      </c>
      <c r="D188" s="6">
        <v>35603</v>
      </c>
      <c r="E188" s="5" t="s">
        <v>19</v>
      </c>
      <c r="F188" s="4">
        <f t="shared" si="2"/>
      </c>
      <c r="G188" s="5" t="s">
        <v>13</v>
      </c>
      <c r="H188" s="5" t="s">
        <v>310</v>
      </c>
      <c r="I188" s="5" t="s">
        <v>377</v>
      </c>
      <c r="J188" s="5" t="s">
        <v>312</v>
      </c>
    </row>
    <row r="189" spans="1:10" ht="15" customHeight="1">
      <c r="A189" s="3" t="s">
        <v>409</v>
      </c>
      <c r="B189" s="4" t="str">
        <f>RIGHT("a20057271",LEN("a20057271")-1)</f>
        <v>20057271</v>
      </c>
      <c r="C189" s="5" t="s">
        <v>410</v>
      </c>
      <c r="D189" s="6">
        <v>35643</v>
      </c>
      <c r="E189" s="5" t="s">
        <v>19</v>
      </c>
      <c r="F189" s="4">
        <f t="shared" si="2"/>
      </c>
      <c r="G189" s="5" t="s">
        <v>13</v>
      </c>
      <c r="H189" s="5" t="s">
        <v>310</v>
      </c>
      <c r="I189" s="5" t="s">
        <v>377</v>
      </c>
      <c r="J189" s="5" t="s">
        <v>312</v>
      </c>
    </row>
    <row r="190" spans="1:10" ht="15" customHeight="1">
      <c r="A190" s="3" t="s">
        <v>411</v>
      </c>
      <c r="B190" s="4" t="str">
        <f>RIGHT("a20057272",LEN("a20057272")-1)</f>
        <v>20057272</v>
      </c>
      <c r="C190" s="5" t="s">
        <v>412</v>
      </c>
      <c r="D190" s="6">
        <v>35857</v>
      </c>
      <c r="E190" s="5" t="s">
        <v>19</v>
      </c>
      <c r="F190" s="4">
        <f t="shared" si="2"/>
      </c>
      <c r="G190" s="5" t="s">
        <v>13</v>
      </c>
      <c r="H190" s="5" t="s">
        <v>310</v>
      </c>
      <c r="I190" s="5" t="s">
        <v>377</v>
      </c>
      <c r="J190" s="5" t="s">
        <v>312</v>
      </c>
    </row>
    <row r="191" spans="1:10" ht="15" customHeight="1">
      <c r="A191" s="3" t="s">
        <v>413</v>
      </c>
      <c r="B191" s="4" t="str">
        <f>RIGHT("a20057274",LEN("a20057274")-1)</f>
        <v>20057274</v>
      </c>
      <c r="C191" s="5" t="s">
        <v>414</v>
      </c>
      <c r="D191" s="6">
        <v>30402</v>
      </c>
      <c r="E191" s="5" t="s">
        <v>19</v>
      </c>
      <c r="F191" s="4">
        <f t="shared" si="2"/>
      </c>
      <c r="G191" s="5" t="s">
        <v>13</v>
      </c>
      <c r="H191" s="5" t="s">
        <v>310</v>
      </c>
      <c r="I191" s="5" t="s">
        <v>377</v>
      </c>
      <c r="J191" s="5" t="s">
        <v>312</v>
      </c>
    </row>
    <row r="192" spans="1:10" ht="15" customHeight="1">
      <c r="A192" s="3" t="s">
        <v>415</v>
      </c>
      <c r="B192" s="4" t="str">
        <f>RIGHT("a20057275",LEN("a20057275")-1)</f>
        <v>20057275</v>
      </c>
      <c r="C192" s="5" t="s">
        <v>416</v>
      </c>
      <c r="D192" s="6">
        <v>33493</v>
      </c>
      <c r="E192" s="5" t="s">
        <v>19</v>
      </c>
      <c r="F192" s="4">
        <f t="shared" si="2"/>
      </c>
      <c r="G192" s="5" t="s">
        <v>13</v>
      </c>
      <c r="H192" s="5" t="s">
        <v>310</v>
      </c>
      <c r="I192" s="5" t="s">
        <v>377</v>
      </c>
      <c r="J192" s="5" t="s">
        <v>312</v>
      </c>
    </row>
    <row r="193" spans="1:10" ht="15" customHeight="1">
      <c r="A193" s="3" t="s">
        <v>417</v>
      </c>
      <c r="B193" s="4" t="str">
        <f>RIGHT("a20057276",LEN("a20057276")-1)</f>
        <v>20057276</v>
      </c>
      <c r="C193" s="5" t="s">
        <v>418</v>
      </c>
      <c r="D193" s="6">
        <v>30095</v>
      </c>
      <c r="E193" s="5" t="s">
        <v>12</v>
      </c>
      <c r="F193" s="4">
        <f t="shared" si="2"/>
      </c>
      <c r="G193" s="5" t="s">
        <v>13</v>
      </c>
      <c r="H193" s="5" t="s">
        <v>310</v>
      </c>
      <c r="I193" s="5" t="s">
        <v>377</v>
      </c>
      <c r="J193" s="5" t="s">
        <v>312</v>
      </c>
    </row>
    <row r="194" spans="1:10" ht="15" customHeight="1">
      <c r="A194" s="3" t="s">
        <v>419</v>
      </c>
      <c r="B194" s="4" t="str">
        <f>RIGHT("a20057277",LEN("a20057277")-1)</f>
        <v>20057277</v>
      </c>
      <c r="C194" s="5" t="s">
        <v>420</v>
      </c>
      <c r="D194" s="6">
        <v>32043</v>
      </c>
      <c r="E194" s="5" t="s">
        <v>19</v>
      </c>
      <c r="F194" s="4">
        <f aca="true" t="shared" si="3" ref="F194:F257">RIGHT("a",LEN("a")-1)</f>
      </c>
      <c r="G194" s="5" t="s">
        <v>13</v>
      </c>
      <c r="H194" s="5" t="s">
        <v>310</v>
      </c>
      <c r="I194" s="5" t="s">
        <v>377</v>
      </c>
      <c r="J194" s="5" t="s">
        <v>312</v>
      </c>
    </row>
    <row r="195" spans="1:10" ht="15" customHeight="1">
      <c r="A195" s="3" t="s">
        <v>421</v>
      </c>
      <c r="B195" s="4" t="str">
        <f>RIGHT("a20057278",LEN("a20057278")-1)</f>
        <v>20057278</v>
      </c>
      <c r="C195" s="5" t="s">
        <v>422</v>
      </c>
      <c r="D195" s="6">
        <v>34026</v>
      </c>
      <c r="E195" s="5" t="s">
        <v>12</v>
      </c>
      <c r="F195" s="4">
        <f t="shared" si="3"/>
      </c>
      <c r="G195" s="5" t="s">
        <v>13</v>
      </c>
      <c r="H195" s="5" t="s">
        <v>310</v>
      </c>
      <c r="I195" s="5" t="s">
        <v>377</v>
      </c>
      <c r="J195" s="5" t="s">
        <v>312</v>
      </c>
    </row>
    <row r="196" spans="1:10" ht="15" customHeight="1">
      <c r="A196" s="3" t="s">
        <v>423</v>
      </c>
      <c r="B196" s="4" t="str">
        <f>RIGHT("a20057279",LEN("a20057279")-1)</f>
        <v>20057279</v>
      </c>
      <c r="C196" s="5" t="s">
        <v>424</v>
      </c>
      <c r="D196" s="6">
        <v>35021</v>
      </c>
      <c r="E196" s="5" t="s">
        <v>12</v>
      </c>
      <c r="F196" s="4">
        <f t="shared" si="3"/>
      </c>
      <c r="G196" s="5" t="s">
        <v>13</v>
      </c>
      <c r="H196" s="5" t="s">
        <v>310</v>
      </c>
      <c r="I196" s="5" t="s">
        <v>377</v>
      </c>
      <c r="J196" s="5" t="s">
        <v>312</v>
      </c>
    </row>
    <row r="197" spans="1:10" ht="15" customHeight="1">
      <c r="A197" s="3" t="s">
        <v>425</v>
      </c>
      <c r="B197" s="4" t="str">
        <f>RIGHT("a20057280",LEN("a20057280")-1)</f>
        <v>20057280</v>
      </c>
      <c r="C197" s="5" t="s">
        <v>45</v>
      </c>
      <c r="D197" s="6">
        <v>35480</v>
      </c>
      <c r="E197" s="5" t="s">
        <v>19</v>
      </c>
      <c r="F197" s="4">
        <f t="shared" si="3"/>
      </c>
      <c r="G197" s="5" t="s">
        <v>13</v>
      </c>
      <c r="H197" s="5" t="s">
        <v>310</v>
      </c>
      <c r="I197" s="5" t="s">
        <v>377</v>
      </c>
      <c r="J197" s="5" t="s">
        <v>312</v>
      </c>
    </row>
    <row r="198" spans="1:10" ht="15" customHeight="1">
      <c r="A198" s="3" t="s">
        <v>426</v>
      </c>
      <c r="B198" s="4" t="str">
        <f>RIGHT("a20057281",LEN("a20057281")-1)</f>
        <v>20057281</v>
      </c>
      <c r="C198" s="5" t="s">
        <v>427</v>
      </c>
      <c r="D198" s="6">
        <v>28898</v>
      </c>
      <c r="E198" s="5" t="s">
        <v>12</v>
      </c>
      <c r="F198" s="4">
        <f t="shared" si="3"/>
      </c>
      <c r="G198" s="5" t="s">
        <v>13</v>
      </c>
      <c r="H198" s="5" t="s">
        <v>310</v>
      </c>
      <c r="I198" s="5" t="s">
        <v>377</v>
      </c>
      <c r="J198" s="5" t="s">
        <v>312</v>
      </c>
    </row>
    <row r="199" spans="1:10" ht="15" customHeight="1">
      <c r="A199" s="3" t="s">
        <v>428</v>
      </c>
      <c r="B199" s="4" t="str">
        <f>RIGHT("a20057282",LEN("a20057282")-1)</f>
        <v>20057282</v>
      </c>
      <c r="C199" s="5" t="s">
        <v>429</v>
      </c>
      <c r="D199" s="6">
        <v>34897</v>
      </c>
      <c r="E199" s="5" t="s">
        <v>19</v>
      </c>
      <c r="F199" s="4">
        <f t="shared" si="3"/>
      </c>
      <c r="G199" s="5" t="s">
        <v>13</v>
      </c>
      <c r="H199" s="5" t="s">
        <v>310</v>
      </c>
      <c r="I199" s="5" t="s">
        <v>377</v>
      </c>
      <c r="J199" s="5" t="s">
        <v>312</v>
      </c>
    </row>
    <row r="200" spans="1:10" ht="15" customHeight="1">
      <c r="A200" s="3" t="s">
        <v>430</v>
      </c>
      <c r="B200" s="4" t="str">
        <f>RIGHT("a20057283",LEN("a20057283")-1)</f>
        <v>20057283</v>
      </c>
      <c r="C200" s="5" t="s">
        <v>431</v>
      </c>
      <c r="D200" s="6">
        <v>32827</v>
      </c>
      <c r="E200" s="5" t="s">
        <v>19</v>
      </c>
      <c r="F200" s="4">
        <f t="shared" si="3"/>
      </c>
      <c r="G200" s="5" t="s">
        <v>13</v>
      </c>
      <c r="H200" s="5" t="s">
        <v>310</v>
      </c>
      <c r="I200" s="5" t="s">
        <v>377</v>
      </c>
      <c r="J200" s="5" t="s">
        <v>312</v>
      </c>
    </row>
    <row r="201" spans="1:10" ht="15" customHeight="1">
      <c r="A201" s="3" t="s">
        <v>432</v>
      </c>
      <c r="B201" s="4" t="str">
        <f>RIGHT("a20057284",LEN("a20057284")-1)</f>
        <v>20057284</v>
      </c>
      <c r="C201" s="5" t="s">
        <v>433</v>
      </c>
      <c r="D201" s="6">
        <v>32740</v>
      </c>
      <c r="E201" s="5" t="s">
        <v>12</v>
      </c>
      <c r="F201" s="4">
        <f t="shared" si="3"/>
      </c>
      <c r="G201" s="5" t="s">
        <v>13</v>
      </c>
      <c r="H201" s="5" t="s">
        <v>310</v>
      </c>
      <c r="I201" s="5" t="s">
        <v>377</v>
      </c>
      <c r="J201" s="5" t="s">
        <v>312</v>
      </c>
    </row>
    <row r="202" spans="1:10" ht="15" customHeight="1">
      <c r="A202" s="3" t="s">
        <v>434</v>
      </c>
      <c r="B202" s="4" t="str">
        <f>RIGHT("a20057285",LEN("a20057285")-1)</f>
        <v>20057285</v>
      </c>
      <c r="C202" s="5" t="s">
        <v>435</v>
      </c>
      <c r="D202" s="6">
        <v>31418</v>
      </c>
      <c r="E202" s="5" t="s">
        <v>19</v>
      </c>
      <c r="F202" s="4">
        <f t="shared" si="3"/>
      </c>
      <c r="G202" s="5" t="s">
        <v>13</v>
      </c>
      <c r="H202" s="5" t="s">
        <v>310</v>
      </c>
      <c r="I202" s="5" t="s">
        <v>377</v>
      </c>
      <c r="J202" s="5" t="s">
        <v>312</v>
      </c>
    </row>
    <row r="203" spans="1:10" ht="15" customHeight="1">
      <c r="A203" s="3" t="s">
        <v>436</v>
      </c>
      <c r="B203" s="4" t="str">
        <f>RIGHT("a20057286",LEN("a20057286")-1)</f>
        <v>20057286</v>
      </c>
      <c r="C203" s="5" t="s">
        <v>212</v>
      </c>
      <c r="D203" s="6">
        <v>34275</v>
      </c>
      <c r="E203" s="5" t="s">
        <v>12</v>
      </c>
      <c r="F203" s="4">
        <f t="shared" si="3"/>
      </c>
      <c r="G203" s="5" t="s">
        <v>13</v>
      </c>
      <c r="H203" s="5" t="s">
        <v>310</v>
      </c>
      <c r="I203" s="5" t="s">
        <v>377</v>
      </c>
      <c r="J203" s="5" t="s">
        <v>312</v>
      </c>
    </row>
    <row r="204" spans="1:10" ht="15" customHeight="1">
      <c r="A204" s="3" t="s">
        <v>437</v>
      </c>
      <c r="B204" s="4" t="str">
        <f>RIGHT("a20057287",LEN("a20057287")-1)</f>
        <v>20057287</v>
      </c>
      <c r="C204" s="5" t="s">
        <v>438</v>
      </c>
      <c r="D204" s="6">
        <v>30038</v>
      </c>
      <c r="E204" s="5" t="s">
        <v>12</v>
      </c>
      <c r="F204" s="4">
        <f t="shared" si="3"/>
      </c>
      <c r="G204" s="5" t="s">
        <v>13</v>
      </c>
      <c r="H204" s="5" t="s">
        <v>310</v>
      </c>
      <c r="I204" s="5" t="s">
        <v>377</v>
      </c>
      <c r="J204" s="5" t="s">
        <v>312</v>
      </c>
    </row>
    <row r="205" spans="1:10" ht="15" customHeight="1">
      <c r="A205" s="3" t="s">
        <v>439</v>
      </c>
      <c r="B205" s="4" t="str">
        <f>RIGHT("a20057125",LEN("a20057125")-1)</f>
        <v>20057125</v>
      </c>
      <c r="C205" s="5" t="s">
        <v>440</v>
      </c>
      <c r="D205" s="6">
        <v>29107</v>
      </c>
      <c r="E205" s="5" t="s">
        <v>19</v>
      </c>
      <c r="F205" s="4">
        <f t="shared" si="3"/>
      </c>
      <c r="G205" s="5" t="s">
        <v>13</v>
      </c>
      <c r="H205" s="5" t="s">
        <v>310</v>
      </c>
      <c r="I205" s="5" t="s">
        <v>441</v>
      </c>
      <c r="J205" s="5" t="s">
        <v>442</v>
      </c>
    </row>
    <row r="206" spans="1:10" ht="15" customHeight="1">
      <c r="A206" s="3" t="s">
        <v>443</v>
      </c>
      <c r="B206" s="4" t="str">
        <f>RIGHT("a20057126",LEN("a20057126")-1)</f>
        <v>20057126</v>
      </c>
      <c r="C206" s="5" t="s">
        <v>444</v>
      </c>
      <c r="D206" s="6">
        <v>26798</v>
      </c>
      <c r="E206" s="5" t="s">
        <v>19</v>
      </c>
      <c r="F206" s="4">
        <f t="shared" si="3"/>
      </c>
      <c r="G206" s="5" t="s">
        <v>13</v>
      </c>
      <c r="H206" s="5" t="s">
        <v>310</v>
      </c>
      <c r="I206" s="5" t="s">
        <v>441</v>
      </c>
      <c r="J206" s="5" t="s">
        <v>442</v>
      </c>
    </row>
    <row r="207" spans="1:10" ht="15" customHeight="1">
      <c r="A207" s="3" t="s">
        <v>445</v>
      </c>
      <c r="B207" s="4" t="str">
        <f>RIGHT("a20057127",LEN("a20057127")-1)</f>
        <v>20057127</v>
      </c>
      <c r="C207" s="5" t="s">
        <v>446</v>
      </c>
      <c r="D207" s="6">
        <v>30513</v>
      </c>
      <c r="E207" s="5" t="s">
        <v>19</v>
      </c>
      <c r="F207" s="4">
        <f t="shared" si="3"/>
      </c>
      <c r="G207" s="5" t="s">
        <v>13</v>
      </c>
      <c r="H207" s="5" t="s">
        <v>310</v>
      </c>
      <c r="I207" s="5" t="s">
        <v>441</v>
      </c>
      <c r="J207" s="5" t="s">
        <v>442</v>
      </c>
    </row>
    <row r="208" spans="1:10" ht="15" customHeight="1">
      <c r="A208" s="3" t="s">
        <v>447</v>
      </c>
      <c r="B208" s="4" t="str">
        <f>RIGHT("a20057128",LEN("a20057128")-1)</f>
        <v>20057128</v>
      </c>
      <c r="C208" s="5" t="s">
        <v>448</v>
      </c>
      <c r="D208" s="6">
        <v>28549</v>
      </c>
      <c r="E208" s="5" t="s">
        <v>12</v>
      </c>
      <c r="F208" s="4">
        <f t="shared" si="3"/>
      </c>
      <c r="G208" s="5" t="s">
        <v>13</v>
      </c>
      <c r="H208" s="5" t="s">
        <v>310</v>
      </c>
      <c r="I208" s="5" t="s">
        <v>441</v>
      </c>
      <c r="J208" s="5" t="s">
        <v>442</v>
      </c>
    </row>
    <row r="209" spans="1:10" ht="15" customHeight="1">
      <c r="A209" s="3" t="s">
        <v>449</v>
      </c>
      <c r="B209" s="4" t="str">
        <f>RIGHT("a20057129",LEN("a20057129")-1)</f>
        <v>20057129</v>
      </c>
      <c r="C209" s="5" t="s">
        <v>450</v>
      </c>
      <c r="D209" s="6">
        <v>29111</v>
      </c>
      <c r="E209" s="5" t="s">
        <v>12</v>
      </c>
      <c r="F209" s="4">
        <f t="shared" si="3"/>
      </c>
      <c r="G209" s="5" t="s">
        <v>13</v>
      </c>
      <c r="H209" s="5" t="s">
        <v>310</v>
      </c>
      <c r="I209" s="5" t="s">
        <v>441</v>
      </c>
      <c r="J209" s="5" t="s">
        <v>442</v>
      </c>
    </row>
    <row r="210" spans="1:10" ht="15" customHeight="1">
      <c r="A210" s="3" t="s">
        <v>451</v>
      </c>
      <c r="B210" s="4" t="str">
        <f>RIGHT("a20057130",LEN("a20057130")-1)</f>
        <v>20057130</v>
      </c>
      <c r="C210" s="5" t="s">
        <v>452</v>
      </c>
      <c r="D210" s="6">
        <v>27915</v>
      </c>
      <c r="E210" s="5" t="s">
        <v>12</v>
      </c>
      <c r="F210" s="4">
        <f t="shared" si="3"/>
      </c>
      <c r="G210" s="5" t="s">
        <v>13</v>
      </c>
      <c r="H210" s="5" t="s">
        <v>310</v>
      </c>
      <c r="I210" s="5" t="s">
        <v>441</v>
      </c>
      <c r="J210" s="5" t="s">
        <v>442</v>
      </c>
    </row>
    <row r="211" spans="1:10" ht="15" customHeight="1">
      <c r="A211" s="3" t="s">
        <v>453</v>
      </c>
      <c r="B211" s="4" t="str">
        <f>RIGHT("a20057131",LEN("a20057131")-1)</f>
        <v>20057131</v>
      </c>
      <c r="C211" s="5" t="s">
        <v>454</v>
      </c>
      <c r="D211" s="6">
        <v>27677</v>
      </c>
      <c r="E211" s="5" t="s">
        <v>12</v>
      </c>
      <c r="F211" s="4">
        <f t="shared" si="3"/>
      </c>
      <c r="G211" s="5" t="s">
        <v>13</v>
      </c>
      <c r="H211" s="5" t="s">
        <v>310</v>
      </c>
      <c r="I211" s="5" t="s">
        <v>441</v>
      </c>
      <c r="J211" s="5" t="s">
        <v>442</v>
      </c>
    </row>
    <row r="212" spans="1:10" ht="15" customHeight="1">
      <c r="A212" s="3" t="s">
        <v>455</v>
      </c>
      <c r="B212" s="4" t="str">
        <f>RIGHT("a20057132",LEN("a20057132")-1)</f>
        <v>20057132</v>
      </c>
      <c r="C212" s="5" t="s">
        <v>456</v>
      </c>
      <c r="D212" s="6">
        <v>26535</v>
      </c>
      <c r="E212" s="5" t="s">
        <v>12</v>
      </c>
      <c r="F212" s="4">
        <f t="shared" si="3"/>
      </c>
      <c r="G212" s="5" t="s">
        <v>13</v>
      </c>
      <c r="H212" s="5" t="s">
        <v>310</v>
      </c>
      <c r="I212" s="5" t="s">
        <v>441</v>
      </c>
      <c r="J212" s="5" t="s">
        <v>442</v>
      </c>
    </row>
    <row r="213" spans="1:10" ht="15" customHeight="1">
      <c r="A213" s="3" t="s">
        <v>457</v>
      </c>
      <c r="B213" s="4" t="str">
        <f>RIGHT("a20057133",LEN("a20057133")-1)</f>
        <v>20057133</v>
      </c>
      <c r="C213" s="5" t="s">
        <v>458</v>
      </c>
      <c r="D213" s="6">
        <v>31667</v>
      </c>
      <c r="E213" s="5" t="s">
        <v>12</v>
      </c>
      <c r="F213" s="4">
        <f t="shared" si="3"/>
      </c>
      <c r="G213" s="5" t="s">
        <v>13</v>
      </c>
      <c r="H213" s="5" t="s">
        <v>310</v>
      </c>
      <c r="I213" s="5" t="s">
        <v>441</v>
      </c>
      <c r="J213" s="5" t="s">
        <v>442</v>
      </c>
    </row>
    <row r="214" spans="1:10" ht="15" customHeight="1">
      <c r="A214" s="3" t="s">
        <v>459</v>
      </c>
      <c r="B214" s="4" t="str">
        <f>RIGHT("a20057134",LEN("a20057134")-1)</f>
        <v>20057134</v>
      </c>
      <c r="C214" s="5" t="s">
        <v>460</v>
      </c>
      <c r="D214" s="6">
        <v>29000</v>
      </c>
      <c r="E214" s="5" t="s">
        <v>12</v>
      </c>
      <c r="F214" s="4">
        <f t="shared" si="3"/>
      </c>
      <c r="G214" s="5" t="s">
        <v>13</v>
      </c>
      <c r="H214" s="5" t="s">
        <v>310</v>
      </c>
      <c r="I214" s="5" t="s">
        <v>441</v>
      </c>
      <c r="J214" s="5" t="s">
        <v>442</v>
      </c>
    </row>
    <row r="215" spans="1:10" ht="15" customHeight="1">
      <c r="A215" s="3" t="s">
        <v>461</v>
      </c>
      <c r="B215" s="4" t="str">
        <f>RIGHT("a20057135",LEN("a20057135")-1)</f>
        <v>20057135</v>
      </c>
      <c r="C215" s="5" t="s">
        <v>462</v>
      </c>
      <c r="D215" s="6">
        <v>29397</v>
      </c>
      <c r="E215" s="5" t="s">
        <v>19</v>
      </c>
      <c r="F215" s="4">
        <f t="shared" si="3"/>
      </c>
      <c r="G215" s="5" t="s">
        <v>13</v>
      </c>
      <c r="H215" s="5" t="s">
        <v>310</v>
      </c>
      <c r="I215" s="5" t="s">
        <v>441</v>
      </c>
      <c r="J215" s="5" t="s">
        <v>442</v>
      </c>
    </row>
    <row r="216" spans="1:10" ht="15" customHeight="1">
      <c r="A216" s="3" t="s">
        <v>463</v>
      </c>
      <c r="B216" s="4" t="str">
        <f>RIGHT("a20057136",LEN("a20057136")-1)</f>
        <v>20057136</v>
      </c>
      <c r="C216" s="5" t="s">
        <v>464</v>
      </c>
      <c r="D216" s="6">
        <v>31363</v>
      </c>
      <c r="E216" s="5" t="s">
        <v>19</v>
      </c>
      <c r="F216" s="4">
        <f t="shared" si="3"/>
      </c>
      <c r="G216" s="5" t="s">
        <v>13</v>
      </c>
      <c r="H216" s="5" t="s">
        <v>310</v>
      </c>
      <c r="I216" s="5" t="s">
        <v>441</v>
      </c>
      <c r="J216" s="5" t="s">
        <v>442</v>
      </c>
    </row>
    <row r="217" spans="1:10" ht="15" customHeight="1">
      <c r="A217" s="3" t="s">
        <v>465</v>
      </c>
      <c r="B217" s="4" t="str">
        <f>RIGHT("a20057137",LEN("a20057137")-1)</f>
        <v>20057137</v>
      </c>
      <c r="C217" s="5" t="s">
        <v>466</v>
      </c>
      <c r="D217" s="6">
        <v>27039</v>
      </c>
      <c r="E217" s="5" t="s">
        <v>12</v>
      </c>
      <c r="F217" s="4">
        <f t="shared" si="3"/>
      </c>
      <c r="G217" s="5" t="s">
        <v>13</v>
      </c>
      <c r="H217" s="5" t="s">
        <v>310</v>
      </c>
      <c r="I217" s="5" t="s">
        <v>441</v>
      </c>
      <c r="J217" s="5" t="s">
        <v>442</v>
      </c>
    </row>
    <row r="218" spans="1:10" ht="15" customHeight="1">
      <c r="A218" s="3" t="s">
        <v>467</v>
      </c>
      <c r="B218" s="4" t="str">
        <f>RIGHT("a20057138",LEN("a20057138")-1)</f>
        <v>20057138</v>
      </c>
      <c r="C218" s="5" t="s">
        <v>468</v>
      </c>
      <c r="D218" s="6">
        <v>26648</v>
      </c>
      <c r="E218" s="5" t="s">
        <v>12</v>
      </c>
      <c r="F218" s="4">
        <f t="shared" si="3"/>
      </c>
      <c r="G218" s="5" t="s">
        <v>13</v>
      </c>
      <c r="H218" s="5" t="s">
        <v>310</v>
      </c>
      <c r="I218" s="5" t="s">
        <v>441</v>
      </c>
      <c r="J218" s="5" t="s">
        <v>442</v>
      </c>
    </row>
    <row r="219" spans="1:10" ht="15" customHeight="1">
      <c r="A219" s="3" t="s">
        <v>469</v>
      </c>
      <c r="B219" s="4" t="str">
        <f>RIGHT("a20057140",LEN("a20057140")-1)</f>
        <v>20057140</v>
      </c>
      <c r="C219" s="5" t="s">
        <v>470</v>
      </c>
      <c r="D219" s="6">
        <v>27680</v>
      </c>
      <c r="E219" s="5" t="s">
        <v>19</v>
      </c>
      <c r="F219" s="4">
        <f t="shared" si="3"/>
      </c>
      <c r="G219" s="5" t="s">
        <v>13</v>
      </c>
      <c r="H219" s="5" t="s">
        <v>310</v>
      </c>
      <c r="I219" s="5" t="s">
        <v>441</v>
      </c>
      <c r="J219" s="5" t="s">
        <v>442</v>
      </c>
    </row>
    <row r="220" spans="1:10" ht="15" customHeight="1">
      <c r="A220" s="3" t="s">
        <v>471</v>
      </c>
      <c r="B220" s="4" t="str">
        <f>RIGHT("a20057141",LEN("a20057141")-1)</f>
        <v>20057141</v>
      </c>
      <c r="C220" s="5" t="s">
        <v>472</v>
      </c>
      <c r="D220" s="6">
        <v>28916</v>
      </c>
      <c r="E220" s="5" t="s">
        <v>12</v>
      </c>
      <c r="F220" s="4">
        <f t="shared" si="3"/>
      </c>
      <c r="G220" s="5" t="s">
        <v>13</v>
      </c>
      <c r="H220" s="5" t="s">
        <v>310</v>
      </c>
      <c r="I220" s="5" t="s">
        <v>441</v>
      </c>
      <c r="J220" s="5" t="s">
        <v>442</v>
      </c>
    </row>
    <row r="221" spans="1:10" ht="15" customHeight="1">
      <c r="A221" s="3" t="s">
        <v>473</v>
      </c>
      <c r="B221" s="4" t="str">
        <f>RIGHT("a20057142",LEN("a20057142")-1)</f>
        <v>20057142</v>
      </c>
      <c r="C221" s="5" t="s">
        <v>474</v>
      </c>
      <c r="D221" s="6">
        <v>26527</v>
      </c>
      <c r="E221" s="5" t="s">
        <v>12</v>
      </c>
      <c r="F221" s="4">
        <f t="shared" si="3"/>
      </c>
      <c r="G221" s="5" t="s">
        <v>13</v>
      </c>
      <c r="H221" s="5" t="s">
        <v>310</v>
      </c>
      <c r="I221" s="5" t="s">
        <v>441</v>
      </c>
      <c r="J221" s="5" t="s">
        <v>442</v>
      </c>
    </row>
    <row r="222" spans="1:10" ht="15" customHeight="1">
      <c r="A222" s="3" t="s">
        <v>475</v>
      </c>
      <c r="B222" s="4" t="str">
        <f>RIGHT("a20057143",LEN("a20057143")-1)</f>
        <v>20057143</v>
      </c>
      <c r="C222" s="5" t="s">
        <v>476</v>
      </c>
      <c r="D222" s="6">
        <v>28449</v>
      </c>
      <c r="E222" s="5" t="s">
        <v>19</v>
      </c>
      <c r="F222" s="4">
        <f t="shared" si="3"/>
      </c>
      <c r="G222" s="5" t="s">
        <v>13</v>
      </c>
      <c r="H222" s="5" t="s">
        <v>310</v>
      </c>
      <c r="I222" s="5" t="s">
        <v>441</v>
      </c>
      <c r="J222" s="5" t="s">
        <v>442</v>
      </c>
    </row>
    <row r="223" spans="1:10" ht="15" customHeight="1">
      <c r="A223" s="3" t="s">
        <v>477</v>
      </c>
      <c r="B223" s="4" t="str">
        <f>RIGHT("a20057145",LEN("a20057145")-1)</f>
        <v>20057145</v>
      </c>
      <c r="C223" s="5" t="s">
        <v>478</v>
      </c>
      <c r="D223" s="6">
        <v>28644</v>
      </c>
      <c r="E223" s="5" t="s">
        <v>12</v>
      </c>
      <c r="F223" s="4">
        <f t="shared" si="3"/>
      </c>
      <c r="G223" s="5" t="s">
        <v>13</v>
      </c>
      <c r="H223" s="5" t="s">
        <v>310</v>
      </c>
      <c r="I223" s="5" t="s">
        <v>441</v>
      </c>
      <c r="J223" s="5" t="s">
        <v>442</v>
      </c>
    </row>
    <row r="224" spans="1:10" ht="15" customHeight="1">
      <c r="A224" s="3" t="s">
        <v>479</v>
      </c>
      <c r="B224" s="4" t="str">
        <f>RIGHT("a20057146",LEN("a20057146")-1)</f>
        <v>20057146</v>
      </c>
      <c r="C224" s="5" t="s">
        <v>480</v>
      </c>
      <c r="D224" s="6">
        <v>29435</v>
      </c>
      <c r="E224" s="5" t="s">
        <v>19</v>
      </c>
      <c r="F224" s="4">
        <f t="shared" si="3"/>
      </c>
      <c r="G224" s="5" t="s">
        <v>13</v>
      </c>
      <c r="H224" s="5" t="s">
        <v>310</v>
      </c>
      <c r="I224" s="5" t="s">
        <v>441</v>
      </c>
      <c r="J224" s="5" t="s">
        <v>442</v>
      </c>
    </row>
    <row r="225" spans="1:10" ht="15" customHeight="1">
      <c r="A225" s="3" t="s">
        <v>481</v>
      </c>
      <c r="B225" s="4" t="str">
        <f>RIGHT("a20057147",LEN("a20057147")-1)</f>
        <v>20057147</v>
      </c>
      <c r="C225" s="5" t="s">
        <v>482</v>
      </c>
      <c r="D225" s="6">
        <v>28086</v>
      </c>
      <c r="E225" s="5" t="s">
        <v>12</v>
      </c>
      <c r="F225" s="4">
        <f t="shared" si="3"/>
      </c>
      <c r="G225" s="5" t="s">
        <v>13</v>
      </c>
      <c r="H225" s="5" t="s">
        <v>310</v>
      </c>
      <c r="I225" s="5" t="s">
        <v>441</v>
      </c>
      <c r="J225" s="5" t="s">
        <v>442</v>
      </c>
    </row>
    <row r="226" spans="1:10" ht="15" customHeight="1">
      <c r="A226" s="3" t="s">
        <v>483</v>
      </c>
      <c r="B226" s="4" t="str">
        <f>RIGHT("a20057148",LEN("a20057148")-1)</f>
        <v>20057148</v>
      </c>
      <c r="C226" s="5" t="s">
        <v>484</v>
      </c>
      <c r="D226" s="6">
        <v>28108</v>
      </c>
      <c r="E226" s="5" t="s">
        <v>19</v>
      </c>
      <c r="F226" s="4">
        <f t="shared" si="3"/>
      </c>
      <c r="G226" s="5" t="s">
        <v>13</v>
      </c>
      <c r="H226" s="5" t="s">
        <v>310</v>
      </c>
      <c r="I226" s="5" t="s">
        <v>441</v>
      </c>
      <c r="J226" s="5" t="s">
        <v>442</v>
      </c>
    </row>
    <row r="227" spans="1:10" ht="15" customHeight="1">
      <c r="A227" s="3" t="s">
        <v>485</v>
      </c>
      <c r="B227" s="4" t="str">
        <f>RIGHT("a20057149",LEN("a20057149")-1)</f>
        <v>20057149</v>
      </c>
      <c r="C227" s="5" t="s">
        <v>486</v>
      </c>
      <c r="D227" s="6">
        <v>28239</v>
      </c>
      <c r="E227" s="5" t="s">
        <v>19</v>
      </c>
      <c r="F227" s="4">
        <f t="shared" si="3"/>
      </c>
      <c r="G227" s="5" t="s">
        <v>13</v>
      </c>
      <c r="H227" s="5" t="s">
        <v>310</v>
      </c>
      <c r="I227" s="5" t="s">
        <v>441</v>
      </c>
      <c r="J227" s="5" t="s">
        <v>442</v>
      </c>
    </row>
    <row r="228" spans="1:10" ht="15" customHeight="1">
      <c r="A228" s="3" t="s">
        <v>487</v>
      </c>
      <c r="B228" s="4" t="str">
        <f>RIGHT("a20057150",LEN("a20057150")-1)</f>
        <v>20057150</v>
      </c>
      <c r="C228" s="5" t="s">
        <v>488</v>
      </c>
      <c r="D228" s="6">
        <v>28589</v>
      </c>
      <c r="E228" s="5" t="s">
        <v>12</v>
      </c>
      <c r="F228" s="4">
        <f t="shared" si="3"/>
      </c>
      <c r="G228" s="5" t="s">
        <v>13</v>
      </c>
      <c r="H228" s="5" t="s">
        <v>310</v>
      </c>
      <c r="I228" s="5" t="s">
        <v>441</v>
      </c>
      <c r="J228" s="5" t="s">
        <v>442</v>
      </c>
    </row>
    <row r="229" spans="1:10" ht="15" customHeight="1">
      <c r="A229" s="3" t="s">
        <v>489</v>
      </c>
      <c r="B229" s="4" t="str">
        <f>RIGHT("a20057168",LEN("a20057168")-1)</f>
        <v>20057168</v>
      </c>
      <c r="C229" s="5" t="s">
        <v>490</v>
      </c>
      <c r="D229" s="6">
        <v>25773</v>
      </c>
      <c r="E229" s="5" t="s">
        <v>12</v>
      </c>
      <c r="F229" s="4">
        <f t="shared" si="3"/>
      </c>
      <c r="G229" s="5" t="s">
        <v>13</v>
      </c>
      <c r="H229" s="5" t="s">
        <v>310</v>
      </c>
      <c r="I229" s="5" t="s">
        <v>441</v>
      </c>
      <c r="J229" s="5" t="s">
        <v>442</v>
      </c>
    </row>
    <row r="230" spans="1:10" ht="15" customHeight="1">
      <c r="A230" s="3" t="s">
        <v>491</v>
      </c>
      <c r="B230" s="4" t="str">
        <f>RIGHT("a20057151",LEN("a20057151")-1)</f>
        <v>20057151</v>
      </c>
      <c r="C230" s="5" t="s">
        <v>492</v>
      </c>
      <c r="D230" s="6">
        <v>24394</v>
      </c>
      <c r="E230" s="5" t="s">
        <v>12</v>
      </c>
      <c r="F230" s="4">
        <f t="shared" si="3"/>
      </c>
      <c r="G230" s="5" t="s">
        <v>13</v>
      </c>
      <c r="H230" s="5" t="s">
        <v>310</v>
      </c>
      <c r="I230" s="5" t="s">
        <v>441</v>
      </c>
      <c r="J230" s="5" t="s">
        <v>442</v>
      </c>
    </row>
    <row r="231" spans="1:10" ht="15" customHeight="1">
      <c r="A231" s="3" t="s">
        <v>493</v>
      </c>
      <c r="B231" s="4" t="str">
        <f>RIGHT("a20057152",LEN("a20057152")-1)</f>
        <v>20057152</v>
      </c>
      <c r="C231" s="5" t="s">
        <v>494</v>
      </c>
      <c r="D231" s="6">
        <v>24294</v>
      </c>
      <c r="E231" s="5" t="s">
        <v>12</v>
      </c>
      <c r="F231" s="4">
        <f t="shared" si="3"/>
      </c>
      <c r="G231" s="5" t="s">
        <v>13</v>
      </c>
      <c r="H231" s="5" t="s">
        <v>310</v>
      </c>
      <c r="I231" s="5" t="s">
        <v>441</v>
      </c>
      <c r="J231" s="5" t="s">
        <v>442</v>
      </c>
    </row>
    <row r="232" spans="1:10" ht="15" customHeight="1">
      <c r="A232" s="3" t="s">
        <v>495</v>
      </c>
      <c r="B232" s="4" t="str">
        <f>RIGHT("a20057153",LEN("a20057153")-1)</f>
        <v>20057153</v>
      </c>
      <c r="C232" s="5" t="s">
        <v>496</v>
      </c>
      <c r="D232" s="6">
        <v>27818</v>
      </c>
      <c r="E232" s="5" t="s">
        <v>12</v>
      </c>
      <c r="F232" s="4">
        <f t="shared" si="3"/>
      </c>
      <c r="G232" s="5" t="s">
        <v>13</v>
      </c>
      <c r="H232" s="5" t="s">
        <v>310</v>
      </c>
      <c r="I232" s="5" t="s">
        <v>441</v>
      </c>
      <c r="J232" s="5" t="s">
        <v>442</v>
      </c>
    </row>
    <row r="233" spans="1:10" ht="15" customHeight="1">
      <c r="A233" s="3" t="s">
        <v>497</v>
      </c>
      <c r="B233" s="4" t="str">
        <f>RIGHT("a20057154",LEN("a20057154")-1)</f>
        <v>20057154</v>
      </c>
      <c r="C233" s="5" t="s">
        <v>498</v>
      </c>
      <c r="D233" s="6">
        <v>30983</v>
      </c>
      <c r="E233" s="5" t="s">
        <v>12</v>
      </c>
      <c r="F233" s="4">
        <f t="shared" si="3"/>
      </c>
      <c r="G233" s="5" t="s">
        <v>13</v>
      </c>
      <c r="H233" s="5" t="s">
        <v>310</v>
      </c>
      <c r="I233" s="5" t="s">
        <v>441</v>
      </c>
      <c r="J233" s="5" t="s">
        <v>442</v>
      </c>
    </row>
    <row r="234" spans="1:10" ht="15" customHeight="1">
      <c r="A234" s="3" t="s">
        <v>499</v>
      </c>
      <c r="B234" s="4" t="str">
        <f>RIGHT("a20057155",LEN("a20057155")-1)</f>
        <v>20057155</v>
      </c>
      <c r="C234" s="5" t="s">
        <v>500</v>
      </c>
      <c r="D234" s="6">
        <v>28284</v>
      </c>
      <c r="E234" s="5" t="s">
        <v>12</v>
      </c>
      <c r="F234" s="4">
        <f t="shared" si="3"/>
      </c>
      <c r="G234" s="5" t="s">
        <v>13</v>
      </c>
      <c r="H234" s="5" t="s">
        <v>310</v>
      </c>
      <c r="I234" s="5" t="s">
        <v>441</v>
      </c>
      <c r="J234" s="5" t="s">
        <v>442</v>
      </c>
    </row>
    <row r="235" spans="1:10" ht="15" customHeight="1">
      <c r="A235" s="3" t="s">
        <v>501</v>
      </c>
      <c r="B235" s="4" t="str">
        <f>RIGHT("a20057156",LEN("a20057156")-1)</f>
        <v>20057156</v>
      </c>
      <c r="C235" s="5" t="s">
        <v>502</v>
      </c>
      <c r="D235" s="6">
        <v>30589</v>
      </c>
      <c r="E235" s="5" t="s">
        <v>19</v>
      </c>
      <c r="F235" s="4">
        <f t="shared" si="3"/>
      </c>
      <c r="G235" s="5" t="s">
        <v>13</v>
      </c>
      <c r="H235" s="5" t="s">
        <v>310</v>
      </c>
      <c r="I235" s="5" t="s">
        <v>441</v>
      </c>
      <c r="J235" s="5" t="s">
        <v>442</v>
      </c>
    </row>
    <row r="236" spans="1:10" ht="15" customHeight="1">
      <c r="A236" s="3" t="s">
        <v>503</v>
      </c>
      <c r="B236" s="4" t="str">
        <f>RIGHT("a20057157",LEN("a20057157")-1)</f>
        <v>20057157</v>
      </c>
      <c r="C236" s="5" t="s">
        <v>504</v>
      </c>
      <c r="D236" s="6">
        <v>26046</v>
      </c>
      <c r="E236" s="5" t="s">
        <v>12</v>
      </c>
      <c r="F236" s="4">
        <f t="shared" si="3"/>
      </c>
      <c r="G236" s="5" t="s">
        <v>13</v>
      </c>
      <c r="H236" s="5" t="s">
        <v>310</v>
      </c>
      <c r="I236" s="5" t="s">
        <v>441</v>
      </c>
      <c r="J236" s="5" t="s">
        <v>442</v>
      </c>
    </row>
    <row r="237" spans="1:10" ht="15" customHeight="1">
      <c r="A237" s="3" t="s">
        <v>505</v>
      </c>
      <c r="B237" s="4" t="str">
        <f>RIGHT("a20057158",LEN("a20057158")-1)</f>
        <v>20057158</v>
      </c>
      <c r="C237" s="5" t="s">
        <v>506</v>
      </c>
      <c r="D237" s="6">
        <v>30027</v>
      </c>
      <c r="E237" s="5" t="s">
        <v>12</v>
      </c>
      <c r="F237" s="4">
        <f t="shared" si="3"/>
      </c>
      <c r="G237" s="5" t="s">
        <v>13</v>
      </c>
      <c r="H237" s="5" t="s">
        <v>310</v>
      </c>
      <c r="I237" s="5" t="s">
        <v>441</v>
      </c>
      <c r="J237" s="5" t="s">
        <v>442</v>
      </c>
    </row>
    <row r="238" spans="1:10" ht="15" customHeight="1">
      <c r="A238" s="3" t="s">
        <v>507</v>
      </c>
      <c r="B238" s="4" t="str">
        <f>RIGHT("a20057159",LEN("a20057159")-1)</f>
        <v>20057159</v>
      </c>
      <c r="C238" s="5" t="s">
        <v>508</v>
      </c>
      <c r="D238" s="6">
        <v>28248</v>
      </c>
      <c r="E238" s="5" t="s">
        <v>12</v>
      </c>
      <c r="F238" s="4">
        <f t="shared" si="3"/>
      </c>
      <c r="G238" s="5" t="s">
        <v>13</v>
      </c>
      <c r="H238" s="5" t="s">
        <v>310</v>
      </c>
      <c r="I238" s="5" t="s">
        <v>441</v>
      </c>
      <c r="J238" s="5" t="s">
        <v>442</v>
      </c>
    </row>
    <row r="239" spans="1:10" ht="15" customHeight="1">
      <c r="A239" s="3" t="s">
        <v>509</v>
      </c>
      <c r="B239" s="4" t="str">
        <f>RIGHT("a20057160",LEN("a20057160")-1)</f>
        <v>20057160</v>
      </c>
      <c r="C239" s="5" t="s">
        <v>510</v>
      </c>
      <c r="D239" s="6">
        <v>27528</v>
      </c>
      <c r="E239" s="5" t="s">
        <v>12</v>
      </c>
      <c r="F239" s="4">
        <f t="shared" si="3"/>
      </c>
      <c r="G239" s="5" t="s">
        <v>13</v>
      </c>
      <c r="H239" s="5" t="s">
        <v>310</v>
      </c>
      <c r="I239" s="5" t="s">
        <v>441</v>
      </c>
      <c r="J239" s="5" t="s">
        <v>442</v>
      </c>
    </row>
    <row r="240" spans="1:10" ht="15" customHeight="1">
      <c r="A240" s="3" t="s">
        <v>511</v>
      </c>
      <c r="B240" s="4" t="str">
        <f>RIGHT("a20057161",LEN("a20057161")-1)</f>
        <v>20057161</v>
      </c>
      <c r="C240" s="5" t="s">
        <v>512</v>
      </c>
      <c r="D240" s="6">
        <v>29495</v>
      </c>
      <c r="E240" s="5" t="s">
        <v>19</v>
      </c>
      <c r="F240" s="4">
        <f t="shared" si="3"/>
      </c>
      <c r="G240" s="5" t="s">
        <v>13</v>
      </c>
      <c r="H240" s="5" t="s">
        <v>310</v>
      </c>
      <c r="I240" s="5" t="s">
        <v>441</v>
      </c>
      <c r="J240" s="5" t="s">
        <v>442</v>
      </c>
    </row>
    <row r="241" spans="1:10" ht="15" customHeight="1">
      <c r="A241" s="3" t="s">
        <v>513</v>
      </c>
      <c r="B241" s="4" t="str">
        <f>RIGHT("a20057162",LEN("a20057162")-1)</f>
        <v>20057162</v>
      </c>
      <c r="C241" s="5" t="s">
        <v>514</v>
      </c>
      <c r="D241" s="6">
        <v>28758</v>
      </c>
      <c r="E241" s="5" t="s">
        <v>12</v>
      </c>
      <c r="F241" s="4">
        <f t="shared" si="3"/>
      </c>
      <c r="G241" s="5" t="s">
        <v>13</v>
      </c>
      <c r="H241" s="5" t="s">
        <v>310</v>
      </c>
      <c r="I241" s="5" t="s">
        <v>441</v>
      </c>
      <c r="J241" s="5" t="s">
        <v>442</v>
      </c>
    </row>
    <row r="242" spans="1:10" ht="15" customHeight="1">
      <c r="A242" s="3" t="s">
        <v>515</v>
      </c>
      <c r="B242" s="4" t="str">
        <f>RIGHT("a20057163",LEN("a20057163")-1)</f>
        <v>20057163</v>
      </c>
      <c r="C242" s="5" t="s">
        <v>516</v>
      </c>
      <c r="D242" s="6">
        <v>26581</v>
      </c>
      <c r="E242" s="5" t="s">
        <v>12</v>
      </c>
      <c r="F242" s="4">
        <f t="shared" si="3"/>
      </c>
      <c r="G242" s="5" t="s">
        <v>13</v>
      </c>
      <c r="H242" s="5" t="s">
        <v>310</v>
      </c>
      <c r="I242" s="5" t="s">
        <v>441</v>
      </c>
      <c r="J242" s="5" t="s">
        <v>442</v>
      </c>
    </row>
    <row r="243" spans="1:10" ht="15" customHeight="1">
      <c r="A243" s="3" t="s">
        <v>517</v>
      </c>
      <c r="B243" s="4" t="str">
        <f>RIGHT("a20057164",LEN("a20057164")-1)</f>
        <v>20057164</v>
      </c>
      <c r="C243" s="5" t="s">
        <v>518</v>
      </c>
      <c r="D243" s="6">
        <v>30271</v>
      </c>
      <c r="E243" s="5" t="s">
        <v>19</v>
      </c>
      <c r="F243" s="4">
        <f t="shared" si="3"/>
      </c>
      <c r="G243" s="5" t="s">
        <v>13</v>
      </c>
      <c r="H243" s="5" t="s">
        <v>310</v>
      </c>
      <c r="I243" s="5" t="s">
        <v>441</v>
      </c>
      <c r="J243" s="5" t="s">
        <v>442</v>
      </c>
    </row>
    <row r="244" spans="1:10" ht="15" customHeight="1">
      <c r="A244" s="3" t="s">
        <v>519</v>
      </c>
      <c r="B244" s="4" t="str">
        <f>RIGHT("a20057166",LEN("a20057166")-1)</f>
        <v>20057166</v>
      </c>
      <c r="C244" s="5" t="s">
        <v>520</v>
      </c>
      <c r="D244" s="6">
        <v>27228</v>
      </c>
      <c r="E244" s="5" t="s">
        <v>12</v>
      </c>
      <c r="F244" s="4">
        <f t="shared" si="3"/>
      </c>
      <c r="G244" s="5" t="s">
        <v>13</v>
      </c>
      <c r="H244" s="5" t="s">
        <v>310</v>
      </c>
      <c r="I244" s="5" t="s">
        <v>441</v>
      </c>
      <c r="J244" s="5" t="s">
        <v>442</v>
      </c>
    </row>
    <row r="245" spans="1:10" ht="15" customHeight="1">
      <c r="A245" s="3" t="s">
        <v>521</v>
      </c>
      <c r="B245" s="4" t="str">
        <f>RIGHT("a20057167",LEN("a20057167")-1)</f>
        <v>20057167</v>
      </c>
      <c r="C245" s="5" t="s">
        <v>522</v>
      </c>
      <c r="D245" s="6">
        <v>29494</v>
      </c>
      <c r="E245" s="5" t="s">
        <v>12</v>
      </c>
      <c r="F245" s="4">
        <f t="shared" si="3"/>
      </c>
      <c r="G245" s="5" t="s">
        <v>13</v>
      </c>
      <c r="H245" s="5" t="s">
        <v>310</v>
      </c>
      <c r="I245" s="5" t="s">
        <v>441</v>
      </c>
      <c r="J245" s="5" t="s">
        <v>442</v>
      </c>
    </row>
    <row r="246" spans="1:10" ht="15" customHeight="1">
      <c r="A246" s="3" t="s">
        <v>523</v>
      </c>
      <c r="B246" s="4" t="str">
        <f>RIGHT("a20057071",LEN("a20057071")-1)</f>
        <v>20057071</v>
      </c>
      <c r="C246" s="5" t="s">
        <v>524</v>
      </c>
      <c r="D246" s="6">
        <v>33955</v>
      </c>
      <c r="E246" s="5" t="s">
        <v>12</v>
      </c>
      <c r="F246" s="4">
        <f t="shared" si="3"/>
      </c>
      <c r="G246" s="5" t="s">
        <v>13</v>
      </c>
      <c r="H246" s="5" t="s">
        <v>525</v>
      </c>
      <c r="I246" s="5" t="s">
        <v>526</v>
      </c>
      <c r="J246" s="5" t="s">
        <v>527</v>
      </c>
    </row>
    <row r="247" spans="1:10" ht="15" customHeight="1">
      <c r="A247" s="3" t="s">
        <v>528</v>
      </c>
      <c r="B247" s="4" t="str">
        <f>RIGHT("a20057072",LEN("a20057072")-1)</f>
        <v>20057072</v>
      </c>
      <c r="C247" s="5" t="s">
        <v>529</v>
      </c>
      <c r="D247" s="6">
        <v>35754</v>
      </c>
      <c r="E247" s="5" t="s">
        <v>19</v>
      </c>
      <c r="F247" s="4">
        <f t="shared" si="3"/>
      </c>
      <c r="G247" s="5" t="s">
        <v>13</v>
      </c>
      <c r="H247" s="5" t="s">
        <v>525</v>
      </c>
      <c r="I247" s="5" t="s">
        <v>526</v>
      </c>
      <c r="J247" s="5" t="s">
        <v>527</v>
      </c>
    </row>
    <row r="248" spans="1:10" ht="15" customHeight="1">
      <c r="A248" s="3" t="s">
        <v>530</v>
      </c>
      <c r="B248" s="4" t="str">
        <f>RIGHT("a20057073",LEN("a20057073")-1)</f>
        <v>20057073</v>
      </c>
      <c r="C248" s="5" t="s">
        <v>531</v>
      </c>
      <c r="D248" s="6">
        <v>33502</v>
      </c>
      <c r="E248" s="5" t="s">
        <v>19</v>
      </c>
      <c r="F248" s="4">
        <f t="shared" si="3"/>
      </c>
      <c r="G248" s="5" t="s">
        <v>13</v>
      </c>
      <c r="H248" s="5" t="s">
        <v>525</v>
      </c>
      <c r="I248" s="5" t="s">
        <v>526</v>
      </c>
      <c r="J248" s="5" t="s">
        <v>527</v>
      </c>
    </row>
    <row r="249" spans="1:10" ht="15" customHeight="1">
      <c r="A249" s="3" t="s">
        <v>532</v>
      </c>
      <c r="B249" s="4" t="str">
        <f>RIGHT("a20057074",LEN("a20057074")-1)</f>
        <v>20057074</v>
      </c>
      <c r="C249" s="5" t="s">
        <v>533</v>
      </c>
      <c r="D249" s="6">
        <v>33600</v>
      </c>
      <c r="E249" s="5" t="s">
        <v>12</v>
      </c>
      <c r="F249" s="4">
        <f t="shared" si="3"/>
      </c>
      <c r="G249" s="5" t="s">
        <v>13</v>
      </c>
      <c r="H249" s="5" t="s">
        <v>525</v>
      </c>
      <c r="I249" s="5" t="s">
        <v>526</v>
      </c>
      <c r="J249" s="5" t="s">
        <v>527</v>
      </c>
    </row>
    <row r="250" spans="1:10" ht="15" customHeight="1">
      <c r="A250" s="3" t="s">
        <v>534</v>
      </c>
      <c r="B250" s="4" t="str">
        <f>RIGHT("a20057075",LEN("a20057075")-1)</f>
        <v>20057075</v>
      </c>
      <c r="C250" s="5" t="s">
        <v>535</v>
      </c>
      <c r="D250" s="6">
        <v>31308</v>
      </c>
      <c r="E250" s="5" t="s">
        <v>19</v>
      </c>
      <c r="F250" s="4">
        <f t="shared" si="3"/>
      </c>
      <c r="G250" s="5" t="s">
        <v>13</v>
      </c>
      <c r="H250" s="5" t="s">
        <v>525</v>
      </c>
      <c r="I250" s="5" t="s">
        <v>526</v>
      </c>
      <c r="J250" s="5" t="s">
        <v>527</v>
      </c>
    </row>
    <row r="251" spans="1:10" ht="15" customHeight="1">
      <c r="A251" s="3" t="s">
        <v>536</v>
      </c>
      <c r="B251" s="4" t="str">
        <f>RIGHT("a20057076",LEN("a20057076")-1)</f>
        <v>20057076</v>
      </c>
      <c r="C251" s="5" t="s">
        <v>537</v>
      </c>
      <c r="D251" s="6">
        <v>29436</v>
      </c>
      <c r="E251" s="5" t="s">
        <v>12</v>
      </c>
      <c r="F251" s="4">
        <f t="shared" si="3"/>
      </c>
      <c r="G251" s="5" t="s">
        <v>13</v>
      </c>
      <c r="H251" s="5" t="s">
        <v>525</v>
      </c>
      <c r="I251" s="5" t="s">
        <v>526</v>
      </c>
      <c r="J251" s="5" t="s">
        <v>527</v>
      </c>
    </row>
    <row r="252" spans="1:10" ht="15" customHeight="1">
      <c r="A252" s="3" t="s">
        <v>538</v>
      </c>
      <c r="B252" s="4" t="str">
        <f>RIGHT("a20057077",LEN("a20057077")-1)</f>
        <v>20057077</v>
      </c>
      <c r="C252" s="5" t="s">
        <v>539</v>
      </c>
      <c r="D252" s="6">
        <v>33919</v>
      </c>
      <c r="E252" s="5" t="s">
        <v>19</v>
      </c>
      <c r="F252" s="4">
        <f t="shared" si="3"/>
      </c>
      <c r="G252" s="5" t="s">
        <v>13</v>
      </c>
      <c r="H252" s="5" t="s">
        <v>525</v>
      </c>
      <c r="I252" s="5" t="s">
        <v>526</v>
      </c>
      <c r="J252" s="5" t="s">
        <v>527</v>
      </c>
    </row>
    <row r="253" spans="1:10" ht="15" customHeight="1">
      <c r="A253" s="3" t="s">
        <v>540</v>
      </c>
      <c r="B253" s="4" t="str">
        <f>RIGHT("a20057078",LEN("a20057078")-1)</f>
        <v>20057078</v>
      </c>
      <c r="C253" s="5" t="s">
        <v>541</v>
      </c>
      <c r="D253" s="6">
        <v>32437</v>
      </c>
      <c r="E253" s="5" t="s">
        <v>12</v>
      </c>
      <c r="F253" s="4">
        <f t="shared" si="3"/>
      </c>
      <c r="G253" s="5" t="s">
        <v>13</v>
      </c>
      <c r="H253" s="5" t="s">
        <v>525</v>
      </c>
      <c r="I253" s="5" t="s">
        <v>526</v>
      </c>
      <c r="J253" s="5" t="s">
        <v>527</v>
      </c>
    </row>
    <row r="254" spans="1:10" ht="15" customHeight="1">
      <c r="A254" s="3" t="s">
        <v>542</v>
      </c>
      <c r="B254" s="4" t="str">
        <f>RIGHT("a20057079",LEN("a20057079")-1)</f>
        <v>20057079</v>
      </c>
      <c r="C254" s="5" t="s">
        <v>543</v>
      </c>
      <c r="D254" s="6">
        <v>33247</v>
      </c>
      <c r="E254" s="5" t="s">
        <v>12</v>
      </c>
      <c r="F254" s="4">
        <f t="shared" si="3"/>
      </c>
      <c r="G254" s="5" t="s">
        <v>13</v>
      </c>
      <c r="H254" s="5" t="s">
        <v>525</v>
      </c>
      <c r="I254" s="5" t="s">
        <v>526</v>
      </c>
      <c r="J254" s="5" t="s">
        <v>527</v>
      </c>
    </row>
    <row r="255" spans="1:10" ht="15" customHeight="1">
      <c r="A255" s="3" t="s">
        <v>544</v>
      </c>
      <c r="B255" s="4" t="str">
        <f>RIGHT("a20057080",LEN("a20057080")-1)</f>
        <v>20057080</v>
      </c>
      <c r="C255" s="5" t="s">
        <v>545</v>
      </c>
      <c r="D255" s="6">
        <v>30556</v>
      </c>
      <c r="E255" s="5" t="s">
        <v>19</v>
      </c>
      <c r="F255" s="4">
        <f t="shared" si="3"/>
      </c>
      <c r="G255" s="5" t="s">
        <v>13</v>
      </c>
      <c r="H255" s="5" t="s">
        <v>525</v>
      </c>
      <c r="I255" s="5" t="s">
        <v>526</v>
      </c>
      <c r="J255" s="5" t="s">
        <v>527</v>
      </c>
    </row>
    <row r="256" spans="1:10" ht="15" customHeight="1">
      <c r="A256" s="3" t="s">
        <v>546</v>
      </c>
      <c r="B256" s="4" t="str">
        <f>RIGHT("a20057081",LEN("a20057081")-1)</f>
        <v>20057081</v>
      </c>
      <c r="C256" s="5" t="s">
        <v>547</v>
      </c>
      <c r="D256" s="6">
        <v>34328</v>
      </c>
      <c r="E256" s="5" t="s">
        <v>19</v>
      </c>
      <c r="F256" s="4">
        <f t="shared" si="3"/>
      </c>
      <c r="G256" s="5" t="s">
        <v>13</v>
      </c>
      <c r="H256" s="5" t="s">
        <v>525</v>
      </c>
      <c r="I256" s="5" t="s">
        <v>526</v>
      </c>
      <c r="J256" s="5" t="s">
        <v>527</v>
      </c>
    </row>
    <row r="257" spans="1:10" ht="15" customHeight="1">
      <c r="A257" s="3" t="s">
        <v>548</v>
      </c>
      <c r="B257" s="4" t="str">
        <f>RIGHT("a20057082",LEN("a20057082")-1)</f>
        <v>20057082</v>
      </c>
      <c r="C257" s="5" t="s">
        <v>549</v>
      </c>
      <c r="D257" s="6">
        <v>35418</v>
      </c>
      <c r="E257" s="5" t="s">
        <v>12</v>
      </c>
      <c r="F257" s="4">
        <f t="shared" si="3"/>
      </c>
      <c r="G257" s="5" t="s">
        <v>13</v>
      </c>
      <c r="H257" s="5" t="s">
        <v>525</v>
      </c>
      <c r="I257" s="5" t="s">
        <v>526</v>
      </c>
      <c r="J257" s="5" t="s">
        <v>527</v>
      </c>
    </row>
    <row r="258" spans="1:10" ht="15" customHeight="1">
      <c r="A258" s="3" t="s">
        <v>550</v>
      </c>
      <c r="B258" s="4" t="str">
        <f>RIGHT("a20057083",LEN("a20057083")-1)</f>
        <v>20057083</v>
      </c>
      <c r="C258" s="5" t="s">
        <v>551</v>
      </c>
      <c r="D258" s="6">
        <v>34999</v>
      </c>
      <c r="E258" s="5" t="s">
        <v>19</v>
      </c>
      <c r="F258" s="4">
        <f aca="true" t="shared" si="4" ref="F258:F309">RIGHT("a",LEN("a")-1)</f>
      </c>
      <c r="G258" s="5" t="s">
        <v>13</v>
      </c>
      <c r="H258" s="5" t="s">
        <v>525</v>
      </c>
      <c r="I258" s="5" t="s">
        <v>526</v>
      </c>
      <c r="J258" s="5" t="s">
        <v>527</v>
      </c>
    </row>
    <row r="259" spans="1:10" ht="15" customHeight="1">
      <c r="A259" s="3" t="s">
        <v>552</v>
      </c>
      <c r="B259" s="4" t="str">
        <f>RIGHT("a20057084",LEN("a20057084")-1)</f>
        <v>20057084</v>
      </c>
      <c r="C259" s="5" t="s">
        <v>553</v>
      </c>
      <c r="D259" s="6">
        <v>34738</v>
      </c>
      <c r="E259" s="5" t="s">
        <v>19</v>
      </c>
      <c r="F259" s="4">
        <f t="shared" si="4"/>
      </c>
      <c r="G259" s="5" t="s">
        <v>13</v>
      </c>
      <c r="H259" s="5" t="s">
        <v>525</v>
      </c>
      <c r="I259" s="5" t="s">
        <v>526</v>
      </c>
      <c r="J259" s="5" t="s">
        <v>527</v>
      </c>
    </row>
    <row r="260" spans="1:10" ht="15" customHeight="1">
      <c r="A260" s="3" t="s">
        <v>554</v>
      </c>
      <c r="B260" s="4" t="str">
        <f>RIGHT("a20057085",LEN("a20057085")-1)</f>
        <v>20057085</v>
      </c>
      <c r="C260" s="5" t="s">
        <v>555</v>
      </c>
      <c r="D260" s="6">
        <v>34729</v>
      </c>
      <c r="E260" s="5" t="s">
        <v>19</v>
      </c>
      <c r="F260" s="4">
        <f t="shared" si="4"/>
      </c>
      <c r="G260" s="5" t="s">
        <v>13</v>
      </c>
      <c r="H260" s="5" t="s">
        <v>525</v>
      </c>
      <c r="I260" s="5" t="s">
        <v>526</v>
      </c>
      <c r="J260" s="5" t="s">
        <v>527</v>
      </c>
    </row>
    <row r="261" spans="1:10" ht="15" customHeight="1">
      <c r="A261" s="3" t="s">
        <v>556</v>
      </c>
      <c r="B261" s="4" t="str">
        <f>RIGHT("a20057086",LEN("a20057086")-1)</f>
        <v>20057086</v>
      </c>
      <c r="C261" s="5" t="s">
        <v>557</v>
      </c>
      <c r="D261" s="6">
        <v>34172</v>
      </c>
      <c r="E261" s="5" t="s">
        <v>19</v>
      </c>
      <c r="F261" s="4">
        <f t="shared" si="4"/>
      </c>
      <c r="G261" s="5" t="s">
        <v>13</v>
      </c>
      <c r="H261" s="5" t="s">
        <v>525</v>
      </c>
      <c r="I261" s="5" t="s">
        <v>526</v>
      </c>
      <c r="J261" s="5" t="s">
        <v>527</v>
      </c>
    </row>
    <row r="262" spans="1:10" ht="15" customHeight="1">
      <c r="A262" s="3" t="s">
        <v>558</v>
      </c>
      <c r="B262" s="4" t="str">
        <f>RIGHT("a20057087",LEN("a20057087")-1)</f>
        <v>20057087</v>
      </c>
      <c r="C262" s="5" t="s">
        <v>559</v>
      </c>
      <c r="D262" s="6">
        <v>29704</v>
      </c>
      <c r="E262" s="5" t="s">
        <v>19</v>
      </c>
      <c r="F262" s="4">
        <f t="shared" si="4"/>
      </c>
      <c r="G262" s="5" t="s">
        <v>13</v>
      </c>
      <c r="H262" s="5" t="s">
        <v>525</v>
      </c>
      <c r="I262" s="5" t="s">
        <v>526</v>
      </c>
      <c r="J262" s="5" t="s">
        <v>527</v>
      </c>
    </row>
    <row r="263" spans="1:10" ht="15" customHeight="1">
      <c r="A263" s="3" t="s">
        <v>560</v>
      </c>
      <c r="B263" s="4" t="str">
        <f>RIGHT("a20057088",LEN("a20057088")-1)</f>
        <v>20057088</v>
      </c>
      <c r="C263" s="5" t="s">
        <v>561</v>
      </c>
      <c r="D263" s="6">
        <v>35728</v>
      </c>
      <c r="E263" s="5" t="s">
        <v>12</v>
      </c>
      <c r="F263" s="4">
        <f t="shared" si="4"/>
      </c>
      <c r="G263" s="5" t="s">
        <v>13</v>
      </c>
      <c r="H263" s="5" t="s">
        <v>525</v>
      </c>
      <c r="I263" s="5" t="s">
        <v>526</v>
      </c>
      <c r="J263" s="5" t="s">
        <v>527</v>
      </c>
    </row>
    <row r="264" spans="1:10" ht="15" customHeight="1">
      <c r="A264" s="3" t="s">
        <v>562</v>
      </c>
      <c r="B264" s="4" t="str">
        <f>RIGHT("a20057089",LEN("a20057089")-1)</f>
        <v>20057089</v>
      </c>
      <c r="C264" s="5" t="s">
        <v>563</v>
      </c>
      <c r="D264" s="6">
        <v>34229</v>
      </c>
      <c r="E264" s="5" t="s">
        <v>12</v>
      </c>
      <c r="F264" s="4">
        <f t="shared" si="4"/>
      </c>
      <c r="G264" s="5" t="s">
        <v>13</v>
      </c>
      <c r="H264" s="5" t="s">
        <v>525</v>
      </c>
      <c r="I264" s="5" t="s">
        <v>526</v>
      </c>
      <c r="J264" s="5" t="s">
        <v>527</v>
      </c>
    </row>
    <row r="265" spans="1:10" ht="15" customHeight="1">
      <c r="A265" s="3" t="s">
        <v>564</v>
      </c>
      <c r="B265" s="4" t="str">
        <f>RIGHT("a20057090",LEN("a20057090")-1)</f>
        <v>20057090</v>
      </c>
      <c r="C265" s="5" t="s">
        <v>565</v>
      </c>
      <c r="D265" s="6">
        <v>35769</v>
      </c>
      <c r="E265" s="5" t="s">
        <v>19</v>
      </c>
      <c r="F265" s="4">
        <f t="shared" si="4"/>
      </c>
      <c r="G265" s="5" t="s">
        <v>13</v>
      </c>
      <c r="H265" s="5" t="s">
        <v>525</v>
      </c>
      <c r="I265" s="5" t="s">
        <v>526</v>
      </c>
      <c r="J265" s="5" t="s">
        <v>527</v>
      </c>
    </row>
    <row r="266" spans="1:10" ht="15" customHeight="1">
      <c r="A266" s="3" t="s">
        <v>566</v>
      </c>
      <c r="B266" s="4" t="str">
        <f>RIGHT("a20057091",LEN("a20057091")-1)</f>
        <v>20057091</v>
      </c>
      <c r="C266" s="5" t="s">
        <v>567</v>
      </c>
      <c r="D266" s="6">
        <v>34994</v>
      </c>
      <c r="E266" s="5" t="s">
        <v>12</v>
      </c>
      <c r="F266" s="4">
        <f t="shared" si="4"/>
      </c>
      <c r="G266" s="5" t="s">
        <v>13</v>
      </c>
      <c r="H266" s="5" t="s">
        <v>525</v>
      </c>
      <c r="I266" s="5" t="s">
        <v>526</v>
      </c>
      <c r="J266" s="5" t="s">
        <v>527</v>
      </c>
    </row>
    <row r="267" spans="1:10" ht="15" customHeight="1">
      <c r="A267" s="3" t="s">
        <v>568</v>
      </c>
      <c r="B267" s="4" t="str">
        <f>RIGHT("a20057092",LEN("a20057092")-1)</f>
        <v>20057092</v>
      </c>
      <c r="C267" s="5" t="s">
        <v>569</v>
      </c>
      <c r="D267" s="6">
        <v>33858</v>
      </c>
      <c r="E267" s="5" t="s">
        <v>12</v>
      </c>
      <c r="F267" s="4">
        <f t="shared" si="4"/>
      </c>
      <c r="G267" s="5" t="s">
        <v>13</v>
      </c>
      <c r="H267" s="5" t="s">
        <v>525</v>
      </c>
      <c r="I267" s="5" t="s">
        <v>526</v>
      </c>
      <c r="J267" s="5" t="s">
        <v>527</v>
      </c>
    </row>
    <row r="268" spans="1:10" ht="15" customHeight="1">
      <c r="A268" s="3" t="s">
        <v>570</v>
      </c>
      <c r="B268" s="4" t="str">
        <f>RIGHT("a20057093",LEN("a20057093")-1)</f>
        <v>20057093</v>
      </c>
      <c r="C268" s="5" t="s">
        <v>571</v>
      </c>
      <c r="D268" s="6">
        <v>31383</v>
      </c>
      <c r="E268" s="5" t="s">
        <v>19</v>
      </c>
      <c r="F268" s="4">
        <f t="shared" si="4"/>
      </c>
      <c r="G268" s="5" t="s">
        <v>13</v>
      </c>
      <c r="H268" s="5" t="s">
        <v>525</v>
      </c>
      <c r="I268" s="5" t="s">
        <v>526</v>
      </c>
      <c r="J268" s="5" t="s">
        <v>527</v>
      </c>
    </row>
    <row r="269" spans="1:10" ht="15" customHeight="1">
      <c r="A269" s="3" t="s">
        <v>572</v>
      </c>
      <c r="B269" s="4" t="str">
        <f>RIGHT("a20057094",LEN("a20057094")-1)</f>
        <v>20057094</v>
      </c>
      <c r="C269" s="5" t="s">
        <v>573</v>
      </c>
      <c r="D269" s="6">
        <v>30937</v>
      </c>
      <c r="E269" s="5" t="s">
        <v>12</v>
      </c>
      <c r="F269" s="4">
        <f t="shared" si="4"/>
      </c>
      <c r="G269" s="5" t="s">
        <v>13</v>
      </c>
      <c r="H269" s="5" t="s">
        <v>525</v>
      </c>
      <c r="I269" s="5" t="s">
        <v>526</v>
      </c>
      <c r="J269" s="5" t="s">
        <v>527</v>
      </c>
    </row>
    <row r="270" spans="1:10" ht="15" customHeight="1">
      <c r="A270" s="3" t="s">
        <v>574</v>
      </c>
      <c r="B270" s="4" t="str">
        <f>RIGHT("a20057095",LEN("a20057095")-1)</f>
        <v>20057095</v>
      </c>
      <c r="C270" s="5" t="s">
        <v>575</v>
      </c>
      <c r="D270" s="6">
        <v>33078</v>
      </c>
      <c r="E270" s="5" t="s">
        <v>19</v>
      </c>
      <c r="F270" s="4">
        <f t="shared" si="4"/>
      </c>
      <c r="G270" s="5" t="s">
        <v>13</v>
      </c>
      <c r="H270" s="5" t="s">
        <v>525</v>
      </c>
      <c r="I270" s="5" t="s">
        <v>526</v>
      </c>
      <c r="J270" s="5" t="s">
        <v>527</v>
      </c>
    </row>
    <row r="271" spans="1:10" ht="15" customHeight="1">
      <c r="A271" s="3" t="s">
        <v>576</v>
      </c>
      <c r="B271" s="4" t="str">
        <f>RIGHT("a20057096",LEN("a20057096")-1)</f>
        <v>20057096</v>
      </c>
      <c r="C271" s="5" t="s">
        <v>577</v>
      </c>
      <c r="D271" s="6">
        <v>33485</v>
      </c>
      <c r="E271" s="5" t="s">
        <v>19</v>
      </c>
      <c r="F271" s="4">
        <f t="shared" si="4"/>
      </c>
      <c r="G271" s="5" t="s">
        <v>13</v>
      </c>
      <c r="H271" s="5" t="s">
        <v>525</v>
      </c>
      <c r="I271" s="5" t="s">
        <v>526</v>
      </c>
      <c r="J271" s="5" t="s">
        <v>527</v>
      </c>
    </row>
    <row r="272" spans="1:10" ht="15" customHeight="1">
      <c r="A272" s="3" t="s">
        <v>578</v>
      </c>
      <c r="B272" s="4" t="str">
        <f>RIGHT("a20057097",LEN("a20057097")-1)</f>
        <v>20057097</v>
      </c>
      <c r="C272" s="5" t="s">
        <v>579</v>
      </c>
      <c r="D272" s="6">
        <v>30613</v>
      </c>
      <c r="E272" s="5" t="s">
        <v>19</v>
      </c>
      <c r="F272" s="4">
        <f t="shared" si="4"/>
      </c>
      <c r="G272" s="5" t="s">
        <v>13</v>
      </c>
      <c r="H272" s="5" t="s">
        <v>525</v>
      </c>
      <c r="I272" s="5" t="s">
        <v>526</v>
      </c>
      <c r="J272" s="5" t="s">
        <v>527</v>
      </c>
    </row>
    <row r="273" spans="1:10" ht="15" customHeight="1">
      <c r="A273" s="3" t="s">
        <v>580</v>
      </c>
      <c r="B273" s="4" t="str">
        <f>RIGHT("a20057098",LEN("a20057098")-1)</f>
        <v>20057098</v>
      </c>
      <c r="C273" s="5" t="s">
        <v>581</v>
      </c>
      <c r="D273" s="6">
        <v>34017</v>
      </c>
      <c r="E273" s="5" t="s">
        <v>19</v>
      </c>
      <c r="F273" s="4">
        <f t="shared" si="4"/>
      </c>
      <c r="G273" s="5" t="s">
        <v>13</v>
      </c>
      <c r="H273" s="5" t="s">
        <v>525</v>
      </c>
      <c r="I273" s="5" t="s">
        <v>526</v>
      </c>
      <c r="J273" s="5" t="s">
        <v>527</v>
      </c>
    </row>
    <row r="274" spans="1:10" ht="15" customHeight="1">
      <c r="A274" s="3" t="s">
        <v>582</v>
      </c>
      <c r="B274" s="4" t="str">
        <f>RIGHT("a20057099",LEN("a20057099")-1)</f>
        <v>20057099</v>
      </c>
      <c r="C274" s="5" t="s">
        <v>583</v>
      </c>
      <c r="D274" s="6">
        <v>35472</v>
      </c>
      <c r="E274" s="5" t="s">
        <v>19</v>
      </c>
      <c r="F274" s="4">
        <f t="shared" si="4"/>
      </c>
      <c r="G274" s="5" t="s">
        <v>13</v>
      </c>
      <c r="H274" s="5" t="s">
        <v>525</v>
      </c>
      <c r="I274" s="5" t="s">
        <v>526</v>
      </c>
      <c r="J274" s="5" t="s">
        <v>527</v>
      </c>
    </row>
    <row r="275" spans="1:10" ht="15" customHeight="1">
      <c r="A275" s="3" t="s">
        <v>584</v>
      </c>
      <c r="B275" s="4" t="str">
        <f>RIGHT("a20057100",LEN("a20057100")-1)</f>
        <v>20057100</v>
      </c>
      <c r="C275" s="5" t="s">
        <v>585</v>
      </c>
      <c r="D275" s="6">
        <v>35691</v>
      </c>
      <c r="E275" s="5" t="s">
        <v>19</v>
      </c>
      <c r="F275" s="4">
        <f t="shared" si="4"/>
      </c>
      <c r="G275" s="5" t="s">
        <v>13</v>
      </c>
      <c r="H275" s="5" t="s">
        <v>525</v>
      </c>
      <c r="I275" s="5" t="s">
        <v>526</v>
      </c>
      <c r="J275" s="5" t="s">
        <v>527</v>
      </c>
    </row>
    <row r="276" spans="1:10" ht="15" customHeight="1">
      <c r="A276" s="3" t="s">
        <v>586</v>
      </c>
      <c r="B276" s="4" t="str">
        <f>RIGHT("a20057101",LEN("a20057101")-1)</f>
        <v>20057101</v>
      </c>
      <c r="C276" s="5" t="s">
        <v>587</v>
      </c>
      <c r="D276" s="6">
        <v>32745</v>
      </c>
      <c r="E276" s="5" t="s">
        <v>19</v>
      </c>
      <c r="F276" s="4">
        <f t="shared" si="4"/>
      </c>
      <c r="G276" s="5" t="s">
        <v>13</v>
      </c>
      <c r="H276" s="5" t="s">
        <v>525</v>
      </c>
      <c r="I276" s="5" t="s">
        <v>526</v>
      </c>
      <c r="J276" s="5" t="s">
        <v>527</v>
      </c>
    </row>
    <row r="277" spans="1:10" ht="15" customHeight="1">
      <c r="A277" s="3" t="s">
        <v>588</v>
      </c>
      <c r="B277" s="4" t="str">
        <f>RIGHT("a20057102",LEN("a20057102")-1)</f>
        <v>20057102</v>
      </c>
      <c r="C277" s="5" t="s">
        <v>589</v>
      </c>
      <c r="D277" s="6">
        <v>33659</v>
      </c>
      <c r="E277" s="5" t="s">
        <v>19</v>
      </c>
      <c r="F277" s="4">
        <f t="shared" si="4"/>
      </c>
      <c r="G277" s="5" t="s">
        <v>13</v>
      </c>
      <c r="H277" s="5" t="s">
        <v>525</v>
      </c>
      <c r="I277" s="5" t="s">
        <v>526</v>
      </c>
      <c r="J277" s="5" t="s">
        <v>527</v>
      </c>
    </row>
    <row r="278" spans="1:10" ht="15" customHeight="1">
      <c r="A278" s="3" t="s">
        <v>590</v>
      </c>
      <c r="B278" s="4" t="str">
        <f>RIGHT("a20057103",LEN("a20057103")-1)</f>
        <v>20057103</v>
      </c>
      <c r="C278" s="5" t="s">
        <v>591</v>
      </c>
      <c r="D278" s="6">
        <v>30087</v>
      </c>
      <c r="E278" s="5" t="s">
        <v>19</v>
      </c>
      <c r="F278" s="4">
        <f t="shared" si="4"/>
      </c>
      <c r="G278" s="5" t="s">
        <v>13</v>
      </c>
      <c r="H278" s="5" t="s">
        <v>525</v>
      </c>
      <c r="I278" s="5" t="s">
        <v>526</v>
      </c>
      <c r="J278" s="5" t="s">
        <v>527</v>
      </c>
    </row>
    <row r="279" spans="1:10" ht="15" customHeight="1">
      <c r="A279" s="3" t="s">
        <v>592</v>
      </c>
      <c r="B279" s="4" t="str">
        <f>RIGHT("a20057104",LEN("a20057104")-1)</f>
        <v>20057104</v>
      </c>
      <c r="C279" s="5" t="s">
        <v>593</v>
      </c>
      <c r="D279" s="6">
        <v>33737</v>
      </c>
      <c r="E279" s="5" t="s">
        <v>19</v>
      </c>
      <c r="F279" s="4">
        <f t="shared" si="4"/>
      </c>
      <c r="G279" s="5" t="s">
        <v>13</v>
      </c>
      <c r="H279" s="5" t="s">
        <v>525</v>
      </c>
      <c r="I279" s="5" t="s">
        <v>526</v>
      </c>
      <c r="J279" s="5" t="s">
        <v>527</v>
      </c>
    </row>
    <row r="280" spans="1:10" ht="15" customHeight="1">
      <c r="A280" s="3" t="s">
        <v>594</v>
      </c>
      <c r="B280" s="4" t="str">
        <f>RIGHT("a20057288",LEN("a20057288")-1)</f>
        <v>20057288</v>
      </c>
      <c r="C280" s="5" t="s">
        <v>595</v>
      </c>
      <c r="D280" s="6">
        <v>34429</v>
      </c>
      <c r="E280" s="5" t="s">
        <v>19</v>
      </c>
      <c r="F280" s="4">
        <f t="shared" si="4"/>
      </c>
      <c r="G280" s="5" t="s">
        <v>13</v>
      </c>
      <c r="H280" s="5" t="s">
        <v>525</v>
      </c>
      <c r="I280" s="5" t="s">
        <v>596</v>
      </c>
      <c r="J280" s="5" t="s">
        <v>527</v>
      </c>
    </row>
    <row r="281" spans="1:10" ht="15" customHeight="1">
      <c r="A281" s="3" t="s">
        <v>597</v>
      </c>
      <c r="B281" s="4" t="str">
        <f>RIGHT("a20057289",LEN("a20057289")-1)</f>
        <v>20057289</v>
      </c>
      <c r="C281" s="5" t="s">
        <v>598</v>
      </c>
      <c r="D281" s="6">
        <v>33583</v>
      </c>
      <c r="E281" s="5" t="s">
        <v>12</v>
      </c>
      <c r="F281" s="4">
        <f t="shared" si="4"/>
      </c>
      <c r="G281" s="5" t="s">
        <v>13</v>
      </c>
      <c r="H281" s="5" t="s">
        <v>525</v>
      </c>
      <c r="I281" s="5" t="s">
        <v>596</v>
      </c>
      <c r="J281" s="5" t="s">
        <v>527</v>
      </c>
    </row>
    <row r="282" spans="1:10" ht="15" customHeight="1">
      <c r="A282" s="3" t="s">
        <v>599</v>
      </c>
      <c r="B282" s="4" t="str">
        <f>RIGHT("a20057290",LEN("a20057290")-1)</f>
        <v>20057290</v>
      </c>
      <c r="C282" s="5" t="s">
        <v>600</v>
      </c>
      <c r="D282" s="6">
        <v>34431</v>
      </c>
      <c r="E282" s="5" t="s">
        <v>12</v>
      </c>
      <c r="F282" s="4">
        <f t="shared" si="4"/>
      </c>
      <c r="G282" s="5" t="s">
        <v>13</v>
      </c>
      <c r="H282" s="5" t="s">
        <v>525</v>
      </c>
      <c r="I282" s="5" t="s">
        <v>596</v>
      </c>
      <c r="J282" s="5" t="s">
        <v>527</v>
      </c>
    </row>
    <row r="283" spans="1:10" ht="15" customHeight="1">
      <c r="A283" s="3" t="s">
        <v>601</v>
      </c>
      <c r="B283" s="4" t="str">
        <f>RIGHT("a20057291",LEN("a20057291")-1)</f>
        <v>20057291</v>
      </c>
      <c r="C283" s="5" t="s">
        <v>602</v>
      </c>
      <c r="D283" s="6">
        <v>33229</v>
      </c>
      <c r="E283" s="5" t="s">
        <v>19</v>
      </c>
      <c r="F283" s="4">
        <f t="shared" si="4"/>
      </c>
      <c r="G283" s="5" t="s">
        <v>13</v>
      </c>
      <c r="H283" s="5" t="s">
        <v>525</v>
      </c>
      <c r="I283" s="5" t="s">
        <v>596</v>
      </c>
      <c r="J283" s="5" t="s">
        <v>527</v>
      </c>
    </row>
    <row r="284" spans="1:10" ht="15" customHeight="1">
      <c r="A284" s="3" t="s">
        <v>603</v>
      </c>
      <c r="B284" s="4" t="str">
        <f>RIGHT("a20057292",LEN("a20057292")-1)</f>
        <v>20057292</v>
      </c>
      <c r="C284" s="5" t="s">
        <v>604</v>
      </c>
      <c r="D284" s="6">
        <v>34441</v>
      </c>
      <c r="E284" s="5" t="s">
        <v>12</v>
      </c>
      <c r="F284" s="4">
        <f t="shared" si="4"/>
      </c>
      <c r="G284" s="5" t="s">
        <v>13</v>
      </c>
      <c r="H284" s="5" t="s">
        <v>525</v>
      </c>
      <c r="I284" s="5" t="s">
        <v>596</v>
      </c>
      <c r="J284" s="5" t="s">
        <v>527</v>
      </c>
    </row>
    <row r="285" spans="1:10" ht="15" customHeight="1">
      <c r="A285" s="3" t="s">
        <v>605</v>
      </c>
      <c r="B285" s="4" t="str">
        <f>RIGHT("a20057293",LEN("a20057293")-1)</f>
        <v>20057293</v>
      </c>
      <c r="C285" s="5" t="s">
        <v>606</v>
      </c>
      <c r="D285" s="6">
        <v>33942</v>
      </c>
      <c r="E285" s="5" t="s">
        <v>12</v>
      </c>
      <c r="F285" s="4">
        <f t="shared" si="4"/>
      </c>
      <c r="G285" s="5" t="s">
        <v>13</v>
      </c>
      <c r="H285" s="5" t="s">
        <v>525</v>
      </c>
      <c r="I285" s="5" t="s">
        <v>596</v>
      </c>
      <c r="J285" s="5" t="s">
        <v>527</v>
      </c>
    </row>
    <row r="286" spans="1:10" ht="15" customHeight="1">
      <c r="A286" s="3" t="s">
        <v>607</v>
      </c>
      <c r="B286" s="4" t="str">
        <f>RIGHT("a20057294",LEN("a20057294")-1)</f>
        <v>20057294</v>
      </c>
      <c r="C286" s="5" t="s">
        <v>608</v>
      </c>
      <c r="D286" s="6">
        <v>34181</v>
      </c>
      <c r="E286" s="5" t="s">
        <v>12</v>
      </c>
      <c r="F286" s="4">
        <f t="shared" si="4"/>
      </c>
      <c r="G286" s="5" t="s">
        <v>13</v>
      </c>
      <c r="H286" s="5" t="s">
        <v>525</v>
      </c>
      <c r="I286" s="5" t="s">
        <v>596</v>
      </c>
      <c r="J286" s="5" t="s">
        <v>527</v>
      </c>
    </row>
    <row r="287" spans="1:10" ht="15" customHeight="1">
      <c r="A287" s="3" t="s">
        <v>609</v>
      </c>
      <c r="B287" s="4" t="str">
        <f>RIGHT("a20057295",LEN("a20057295")-1)</f>
        <v>20057295</v>
      </c>
      <c r="C287" s="5" t="s">
        <v>610</v>
      </c>
      <c r="D287" s="6">
        <v>35491</v>
      </c>
      <c r="E287" s="5" t="s">
        <v>19</v>
      </c>
      <c r="F287" s="4">
        <f t="shared" si="4"/>
      </c>
      <c r="G287" s="5" t="s">
        <v>13</v>
      </c>
      <c r="H287" s="5" t="s">
        <v>525</v>
      </c>
      <c r="I287" s="5" t="s">
        <v>596</v>
      </c>
      <c r="J287" s="5" t="s">
        <v>527</v>
      </c>
    </row>
    <row r="288" spans="1:10" ht="15" customHeight="1">
      <c r="A288" s="3" t="s">
        <v>611</v>
      </c>
      <c r="B288" s="4" t="str">
        <f>RIGHT("a20057296",LEN("a20057296")-1)</f>
        <v>20057296</v>
      </c>
      <c r="C288" s="5" t="s">
        <v>612</v>
      </c>
      <c r="D288" s="6">
        <v>34433</v>
      </c>
      <c r="E288" s="5" t="s">
        <v>12</v>
      </c>
      <c r="F288" s="4">
        <f t="shared" si="4"/>
      </c>
      <c r="G288" s="5" t="s">
        <v>13</v>
      </c>
      <c r="H288" s="5" t="s">
        <v>525</v>
      </c>
      <c r="I288" s="5" t="s">
        <v>596</v>
      </c>
      <c r="J288" s="5" t="s">
        <v>527</v>
      </c>
    </row>
    <row r="289" spans="1:10" ht="15" customHeight="1">
      <c r="A289" s="3" t="s">
        <v>613</v>
      </c>
      <c r="B289" s="4" t="str">
        <f>RIGHT("a20057297",LEN("a20057297")-1)</f>
        <v>20057297</v>
      </c>
      <c r="C289" s="5" t="s">
        <v>614</v>
      </c>
      <c r="D289" s="6">
        <v>35785</v>
      </c>
      <c r="E289" s="5" t="s">
        <v>19</v>
      </c>
      <c r="F289" s="4">
        <f t="shared" si="4"/>
      </c>
      <c r="G289" s="5" t="s">
        <v>13</v>
      </c>
      <c r="H289" s="5" t="s">
        <v>525</v>
      </c>
      <c r="I289" s="5" t="s">
        <v>596</v>
      </c>
      <c r="J289" s="5" t="s">
        <v>527</v>
      </c>
    </row>
    <row r="290" spans="1:10" ht="15" customHeight="1">
      <c r="A290" s="3" t="s">
        <v>615</v>
      </c>
      <c r="B290" s="4" t="str">
        <f>RIGHT("a20057298",LEN("a20057298")-1)</f>
        <v>20057298</v>
      </c>
      <c r="C290" s="5" t="s">
        <v>616</v>
      </c>
      <c r="D290" s="6">
        <v>27944</v>
      </c>
      <c r="E290" s="5" t="s">
        <v>19</v>
      </c>
      <c r="F290" s="4">
        <f t="shared" si="4"/>
      </c>
      <c r="G290" s="5" t="s">
        <v>13</v>
      </c>
      <c r="H290" s="5" t="s">
        <v>525</v>
      </c>
      <c r="I290" s="5" t="s">
        <v>596</v>
      </c>
      <c r="J290" s="5" t="s">
        <v>527</v>
      </c>
    </row>
    <row r="291" spans="1:10" ht="15" customHeight="1">
      <c r="A291" s="3" t="s">
        <v>617</v>
      </c>
      <c r="B291" s="4" t="str">
        <f>RIGHT("a20057299",LEN("a20057299")-1)</f>
        <v>20057299</v>
      </c>
      <c r="C291" s="5" t="s">
        <v>618</v>
      </c>
      <c r="D291" s="6">
        <v>34260</v>
      </c>
      <c r="E291" s="5" t="s">
        <v>19</v>
      </c>
      <c r="F291" s="4">
        <f t="shared" si="4"/>
      </c>
      <c r="G291" s="5" t="s">
        <v>13</v>
      </c>
      <c r="H291" s="5" t="s">
        <v>525</v>
      </c>
      <c r="I291" s="5" t="s">
        <v>596</v>
      </c>
      <c r="J291" s="5" t="s">
        <v>527</v>
      </c>
    </row>
    <row r="292" spans="1:10" ht="15" customHeight="1">
      <c r="A292" s="3" t="s">
        <v>619</v>
      </c>
      <c r="B292" s="4" t="str">
        <f>RIGHT("a20057301",LEN("a20057301")-1)</f>
        <v>20057301</v>
      </c>
      <c r="C292" s="5" t="s">
        <v>620</v>
      </c>
      <c r="D292" s="6">
        <v>29795</v>
      </c>
      <c r="E292" s="5" t="s">
        <v>19</v>
      </c>
      <c r="F292" s="4">
        <f t="shared" si="4"/>
      </c>
      <c r="G292" s="5" t="s">
        <v>13</v>
      </c>
      <c r="H292" s="5" t="s">
        <v>525</v>
      </c>
      <c r="I292" s="5" t="s">
        <v>596</v>
      </c>
      <c r="J292" s="5" t="s">
        <v>527</v>
      </c>
    </row>
    <row r="293" spans="1:10" ht="15" customHeight="1">
      <c r="A293" s="3" t="s">
        <v>621</v>
      </c>
      <c r="B293" s="4" t="str">
        <f>RIGHT("a20057302",LEN("a20057302")-1)</f>
        <v>20057302</v>
      </c>
      <c r="C293" s="5" t="s">
        <v>622</v>
      </c>
      <c r="D293" s="6">
        <v>30123</v>
      </c>
      <c r="E293" s="5" t="s">
        <v>19</v>
      </c>
      <c r="F293" s="4">
        <f t="shared" si="4"/>
      </c>
      <c r="G293" s="5" t="s">
        <v>13</v>
      </c>
      <c r="H293" s="5" t="s">
        <v>525</v>
      </c>
      <c r="I293" s="5" t="s">
        <v>596</v>
      </c>
      <c r="J293" s="5" t="s">
        <v>527</v>
      </c>
    </row>
    <row r="294" spans="1:10" ht="15" customHeight="1">
      <c r="A294" s="3" t="s">
        <v>623</v>
      </c>
      <c r="B294" s="4" t="str">
        <f>RIGHT("a20057303",LEN("a20057303")-1)</f>
        <v>20057303</v>
      </c>
      <c r="C294" s="5" t="s">
        <v>624</v>
      </c>
      <c r="D294" s="6">
        <v>32636</v>
      </c>
      <c r="E294" s="5" t="s">
        <v>19</v>
      </c>
      <c r="F294" s="4">
        <f t="shared" si="4"/>
      </c>
      <c r="G294" s="5" t="s">
        <v>13</v>
      </c>
      <c r="H294" s="5" t="s">
        <v>525</v>
      </c>
      <c r="I294" s="5" t="s">
        <v>596</v>
      </c>
      <c r="J294" s="5" t="s">
        <v>527</v>
      </c>
    </row>
    <row r="295" spans="1:10" ht="15" customHeight="1">
      <c r="A295" s="3" t="s">
        <v>625</v>
      </c>
      <c r="B295" s="4" t="str">
        <f>RIGHT("a20057304",LEN("a20057304")-1)</f>
        <v>20057304</v>
      </c>
      <c r="C295" s="5" t="s">
        <v>626</v>
      </c>
      <c r="D295" s="6">
        <v>35394</v>
      </c>
      <c r="E295" s="5" t="s">
        <v>19</v>
      </c>
      <c r="F295" s="4">
        <f t="shared" si="4"/>
      </c>
      <c r="G295" s="5" t="s">
        <v>13</v>
      </c>
      <c r="H295" s="5" t="s">
        <v>525</v>
      </c>
      <c r="I295" s="5" t="s">
        <v>596</v>
      </c>
      <c r="J295" s="5" t="s">
        <v>527</v>
      </c>
    </row>
    <row r="296" spans="1:10" ht="15" customHeight="1">
      <c r="A296" s="3" t="s">
        <v>627</v>
      </c>
      <c r="B296" s="4" t="str">
        <f>RIGHT("a20057305",LEN("a20057305")-1)</f>
        <v>20057305</v>
      </c>
      <c r="C296" s="5" t="s">
        <v>628</v>
      </c>
      <c r="D296" s="6">
        <v>34372</v>
      </c>
      <c r="E296" s="5" t="s">
        <v>12</v>
      </c>
      <c r="F296" s="4">
        <f t="shared" si="4"/>
      </c>
      <c r="G296" s="5" t="s">
        <v>13</v>
      </c>
      <c r="H296" s="5" t="s">
        <v>525</v>
      </c>
      <c r="I296" s="5" t="s">
        <v>596</v>
      </c>
      <c r="J296" s="5" t="s">
        <v>527</v>
      </c>
    </row>
    <row r="297" spans="1:10" ht="15" customHeight="1">
      <c r="A297" s="3" t="s">
        <v>629</v>
      </c>
      <c r="B297" s="4" t="str">
        <f>RIGHT("a20057306",LEN("a20057306")-1)</f>
        <v>20057306</v>
      </c>
      <c r="C297" s="5" t="s">
        <v>630</v>
      </c>
      <c r="D297" s="6">
        <v>35333</v>
      </c>
      <c r="E297" s="5" t="s">
        <v>12</v>
      </c>
      <c r="F297" s="4">
        <f t="shared" si="4"/>
      </c>
      <c r="G297" s="5" t="s">
        <v>13</v>
      </c>
      <c r="H297" s="5" t="s">
        <v>525</v>
      </c>
      <c r="I297" s="5" t="s">
        <v>596</v>
      </c>
      <c r="J297" s="5" t="s">
        <v>527</v>
      </c>
    </row>
    <row r="298" spans="1:10" ht="15" customHeight="1">
      <c r="A298" s="3" t="s">
        <v>631</v>
      </c>
      <c r="B298" s="4" t="str">
        <f>RIGHT("a20057307",LEN("a20057307")-1)</f>
        <v>20057307</v>
      </c>
      <c r="C298" s="5" t="s">
        <v>632</v>
      </c>
      <c r="D298" s="6">
        <v>36080</v>
      </c>
      <c r="E298" s="5" t="s">
        <v>12</v>
      </c>
      <c r="F298" s="4">
        <f t="shared" si="4"/>
      </c>
      <c r="G298" s="5" t="s">
        <v>13</v>
      </c>
      <c r="H298" s="5" t="s">
        <v>525</v>
      </c>
      <c r="I298" s="5" t="s">
        <v>596</v>
      </c>
      <c r="J298" s="5" t="s">
        <v>527</v>
      </c>
    </row>
    <row r="299" spans="1:10" ht="15" customHeight="1">
      <c r="A299" s="3" t="s">
        <v>633</v>
      </c>
      <c r="B299" s="4" t="str">
        <f>RIGHT("a20057308",LEN("a20057308")-1)</f>
        <v>20057308</v>
      </c>
      <c r="C299" s="5" t="s">
        <v>634</v>
      </c>
      <c r="D299" s="6">
        <v>32358</v>
      </c>
      <c r="E299" s="5" t="s">
        <v>19</v>
      </c>
      <c r="F299" s="4">
        <f t="shared" si="4"/>
      </c>
      <c r="G299" s="5" t="s">
        <v>13</v>
      </c>
      <c r="H299" s="5" t="s">
        <v>525</v>
      </c>
      <c r="I299" s="5" t="s">
        <v>596</v>
      </c>
      <c r="J299" s="5" t="s">
        <v>527</v>
      </c>
    </row>
    <row r="300" spans="1:10" ht="15" customHeight="1">
      <c r="A300" s="3" t="s">
        <v>635</v>
      </c>
      <c r="B300" s="4" t="str">
        <f>RIGHT("a20057309",LEN("a20057309")-1)</f>
        <v>20057309</v>
      </c>
      <c r="C300" s="5" t="s">
        <v>636</v>
      </c>
      <c r="D300" s="6">
        <v>35643</v>
      </c>
      <c r="E300" s="5" t="s">
        <v>12</v>
      </c>
      <c r="F300" s="4">
        <f t="shared" si="4"/>
      </c>
      <c r="G300" s="5" t="s">
        <v>13</v>
      </c>
      <c r="H300" s="5" t="s">
        <v>525</v>
      </c>
      <c r="I300" s="5" t="s">
        <v>596</v>
      </c>
      <c r="J300" s="5" t="s">
        <v>527</v>
      </c>
    </row>
    <row r="301" spans="1:10" ht="15" customHeight="1">
      <c r="A301" s="3" t="s">
        <v>637</v>
      </c>
      <c r="B301" s="4" t="str">
        <f>RIGHT("a20057310",LEN("a20057310")-1)</f>
        <v>20057310</v>
      </c>
      <c r="C301" s="5" t="s">
        <v>638</v>
      </c>
      <c r="D301" s="6">
        <v>33949</v>
      </c>
      <c r="E301" s="5" t="s">
        <v>19</v>
      </c>
      <c r="F301" s="4">
        <f t="shared" si="4"/>
      </c>
      <c r="G301" s="5" t="s">
        <v>13</v>
      </c>
      <c r="H301" s="5" t="s">
        <v>525</v>
      </c>
      <c r="I301" s="5" t="s">
        <v>596</v>
      </c>
      <c r="J301" s="5" t="s">
        <v>527</v>
      </c>
    </row>
    <row r="302" spans="1:10" ht="15" customHeight="1">
      <c r="A302" s="3" t="s">
        <v>639</v>
      </c>
      <c r="B302" s="4" t="str">
        <f>RIGHT("a20057311",LEN("a20057311")-1)</f>
        <v>20057311</v>
      </c>
      <c r="C302" s="5" t="s">
        <v>640</v>
      </c>
      <c r="D302" s="6">
        <v>32882</v>
      </c>
      <c r="E302" s="5" t="s">
        <v>12</v>
      </c>
      <c r="F302" s="4">
        <f t="shared" si="4"/>
      </c>
      <c r="G302" s="5" t="s">
        <v>13</v>
      </c>
      <c r="H302" s="5" t="s">
        <v>525</v>
      </c>
      <c r="I302" s="5" t="s">
        <v>596</v>
      </c>
      <c r="J302" s="5" t="s">
        <v>527</v>
      </c>
    </row>
    <row r="303" spans="1:10" ht="15" customHeight="1">
      <c r="A303" s="3" t="s">
        <v>641</v>
      </c>
      <c r="B303" s="4" t="str">
        <f>RIGHT("a20057312",LEN("a20057312")-1)</f>
        <v>20057312</v>
      </c>
      <c r="C303" s="5" t="s">
        <v>642</v>
      </c>
      <c r="D303" s="6">
        <v>32405</v>
      </c>
      <c r="E303" s="5" t="s">
        <v>19</v>
      </c>
      <c r="F303" s="4">
        <f t="shared" si="4"/>
      </c>
      <c r="G303" s="5" t="s">
        <v>13</v>
      </c>
      <c r="H303" s="5" t="s">
        <v>525</v>
      </c>
      <c r="I303" s="5" t="s">
        <v>596</v>
      </c>
      <c r="J303" s="5" t="s">
        <v>527</v>
      </c>
    </row>
    <row r="304" spans="1:10" ht="15" customHeight="1">
      <c r="A304" s="3" t="s">
        <v>643</v>
      </c>
      <c r="B304" s="4" t="str">
        <f>RIGHT("a20057313",LEN("a20057313")-1)</f>
        <v>20057313</v>
      </c>
      <c r="C304" s="5" t="s">
        <v>644</v>
      </c>
      <c r="D304" s="6">
        <v>29769</v>
      </c>
      <c r="E304" s="5" t="s">
        <v>12</v>
      </c>
      <c r="F304" s="4">
        <f t="shared" si="4"/>
      </c>
      <c r="G304" s="5" t="s">
        <v>13</v>
      </c>
      <c r="H304" s="5" t="s">
        <v>525</v>
      </c>
      <c r="I304" s="5" t="s">
        <v>596</v>
      </c>
      <c r="J304" s="5" t="s">
        <v>527</v>
      </c>
    </row>
    <row r="305" spans="1:10" ht="15" customHeight="1">
      <c r="A305" s="3" t="s">
        <v>645</v>
      </c>
      <c r="B305" s="4" t="str">
        <f>RIGHT("a20057314",LEN("a20057314")-1)</f>
        <v>20057314</v>
      </c>
      <c r="C305" s="5" t="s">
        <v>646</v>
      </c>
      <c r="D305" s="6">
        <v>31908</v>
      </c>
      <c r="E305" s="5" t="s">
        <v>19</v>
      </c>
      <c r="F305" s="4">
        <f t="shared" si="4"/>
      </c>
      <c r="G305" s="5" t="s">
        <v>13</v>
      </c>
      <c r="H305" s="5" t="s">
        <v>525</v>
      </c>
      <c r="I305" s="5" t="s">
        <v>596</v>
      </c>
      <c r="J305" s="5" t="s">
        <v>527</v>
      </c>
    </row>
    <row r="306" spans="1:10" ht="15" customHeight="1">
      <c r="A306" s="3" t="s">
        <v>647</v>
      </c>
      <c r="B306" s="4" t="str">
        <f>RIGHT("a20057315",LEN("a20057315")-1)</f>
        <v>20057315</v>
      </c>
      <c r="C306" s="5" t="s">
        <v>648</v>
      </c>
      <c r="D306" s="6">
        <v>35173</v>
      </c>
      <c r="E306" s="5" t="s">
        <v>12</v>
      </c>
      <c r="F306" s="4">
        <f t="shared" si="4"/>
      </c>
      <c r="G306" s="5" t="s">
        <v>13</v>
      </c>
      <c r="H306" s="5" t="s">
        <v>525</v>
      </c>
      <c r="I306" s="5" t="s">
        <v>596</v>
      </c>
      <c r="J306" s="5" t="s">
        <v>527</v>
      </c>
    </row>
    <row r="307" spans="1:10" ht="15" customHeight="1">
      <c r="A307" s="3" t="s">
        <v>649</v>
      </c>
      <c r="B307" s="4" t="str">
        <f>RIGHT("a20057316",LEN("a20057316")-1)</f>
        <v>20057316</v>
      </c>
      <c r="C307" s="5" t="s">
        <v>650</v>
      </c>
      <c r="D307" s="6">
        <v>31141</v>
      </c>
      <c r="E307" s="5" t="s">
        <v>19</v>
      </c>
      <c r="F307" s="4">
        <f t="shared" si="4"/>
      </c>
      <c r="G307" s="5" t="s">
        <v>13</v>
      </c>
      <c r="H307" s="5" t="s">
        <v>525</v>
      </c>
      <c r="I307" s="5" t="s">
        <v>596</v>
      </c>
      <c r="J307" s="5" t="s">
        <v>527</v>
      </c>
    </row>
    <row r="308" spans="1:10" ht="15" customHeight="1">
      <c r="A308" s="3" t="s">
        <v>651</v>
      </c>
      <c r="B308" s="4" t="str">
        <f>RIGHT("a20057317",LEN("a20057317")-1)</f>
        <v>20057317</v>
      </c>
      <c r="C308" s="5" t="s">
        <v>652</v>
      </c>
      <c r="D308" s="6">
        <v>33169</v>
      </c>
      <c r="E308" s="5" t="s">
        <v>19</v>
      </c>
      <c r="F308" s="4">
        <f t="shared" si="4"/>
      </c>
      <c r="G308" s="5" t="s">
        <v>13</v>
      </c>
      <c r="H308" s="5" t="s">
        <v>525</v>
      </c>
      <c r="I308" s="5" t="s">
        <v>596</v>
      </c>
      <c r="J308" s="5" t="s">
        <v>527</v>
      </c>
    </row>
    <row r="309" spans="1:10" ht="15" customHeight="1">
      <c r="A309" s="3" t="s">
        <v>653</v>
      </c>
      <c r="B309" s="4" t="str">
        <f>RIGHT("a20057318",LEN("a20057318")-1)</f>
        <v>20057318</v>
      </c>
      <c r="C309" s="5" t="s">
        <v>654</v>
      </c>
      <c r="D309" s="6">
        <v>33085</v>
      </c>
      <c r="E309" s="5" t="s">
        <v>19</v>
      </c>
      <c r="F309" s="4">
        <f t="shared" si="4"/>
      </c>
      <c r="G309" s="5" t="s">
        <v>13</v>
      </c>
      <c r="H309" s="5" t="s">
        <v>525</v>
      </c>
      <c r="I309" s="5" t="s">
        <v>596</v>
      </c>
      <c r="J309" s="5" t="s">
        <v>527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CHAU VTN</dc:creator>
  <cp:keywords/>
  <dc:description/>
  <cp:lastModifiedBy>Admin</cp:lastModifiedBy>
  <cp:lastPrinted>2021-01-20T08:34:45Z</cp:lastPrinted>
  <dcterms:created xsi:type="dcterms:W3CDTF">2021-01-20T01:35:15Z</dcterms:created>
  <dcterms:modified xsi:type="dcterms:W3CDTF">2021-01-20T10:01:30Z</dcterms:modified>
  <cp:category/>
  <cp:version/>
  <cp:contentType/>
  <cp:contentStatus/>
</cp:coreProperties>
</file>